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bico365.sharepoint.com/sites/Wholesale-Budget2021/Shared Documents/Budget 2021/Converse/"/>
    </mc:Choice>
  </mc:AlternateContent>
  <xr:revisionPtr revIDLastSave="867" documentId="13_ncr:1_{6A20B94C-03AA-4550-984E-1CCEBB21B8C9}" xr6:coauthVersionLast="47" xr6:coauthVersionMax="47" xr10:uidLastSave="{BC88A536-F14C-4FC8-93B9-31F5F533AD3A}"/>
  <bookViews>
    <workbookView xWindow="-108" yWindow="-108" windowWidth="23256" windowHeight="12576" xr2:uid="{04630866-F86F-654F-BB35-50491C4774C3}"/>
  </bookViews>
  <sheets>
    <sheet name="total" sheetId="1" r:id="rId1"/>
    <sheet name="fcst" sheetId="15" r:id="rId2"/>
    <sheet name="2H review" sheetId="30" r:id="rId3"/>
    <sheet name="Converse 2021 buying" sheetId="31" r:id="rId4"/>
    <sheet name="Лист1" sheetId="28" r:id="rId5"/>
    <sheet name="КФ" sheetId="29" r:id="rId6"/>
    <sheet name="FH21" sheetId="24" r:id="rId7"/>
    <sheet name="mrk fcst" sheetId="16" r:id="rId8"/>
    <sheet name="diff" sheetId="17" r:id="rId9"/>
    <sheet name="mrk diff" sheetId="18" r:id="rId10"/>
    <sheet name="bud" sheetId="14" r:id="rId11"/>
    <sheet name="mrk bud" sheetId="13" r:id="rId12"/>
    <sheet name="Лист9" sheetId="27" r:id="rId13"/>
    <sheet name="sales bud" sheetId="9" r:id="rId14"/>
    <sheet name="mrg bud" sheetId="12" state="hidden" r:id="rId15"/>
    <sheet name="cogs bud" sheetId="11" state="hidden" r:id="rId16"/>
    <sheet name="cf bud" sheetId="10" state="hidden" r:id="rId17"/>
  </sheets>
  <externalReferences>
    <externalReference r:id="rId18"/>
    <externalReference r:id="rId19"/>
  </externalReferences>
  <definedNames>
    <definedName name="_xlnm._FilterDatabase" localSheetId="15" hidden="1">'cogs bud'!$B$1:$B$61</definedName>
    <definedName name="_xlnm._FilterDatabase" localSheetId="1" hidden="1">fcst!$A$2:$AR$100</definedName>
    <definedName name="_xlnm._FilterDatabase" localSheetId="14" hidden="1">'mrg bud'!$B$1:$B$61</definedName>
    <definedName name="_xlnm._FilterDatabase" localSheetId="4" hidden="1">Лист1!$A$2:$M$56</definedName>
    <definedName name="_xlnm._FilterDatabase" localSheetId="12" hidden="1">Лист9!$A$1:$D$138</definedName>
    <definedName name="usd_rate">[1]Title!$I$28</definedName>
    <definedName name="XLRPARAMS_Curr" hidden="1">#REF!</definedName>
    <definedName name="XLRPARAMS_Dt_Print" hidden="1">#REF!</definedName>
    <definedName name="XLRPARAMS_Pr1" hidden="1">#REF!</definedName>
    <definedName name="XLRPARAMS_Pr2" hidden="1">#REF!</definedName>
    <definedName name="XLRPARAMS_RepName" hidden="1">#REF!</definedName>
    <definedName name="XLRPARAMS_What" hidden="1">#REF!</definedName>
    <definedName name="XLRPARAMS_When" hidden="1">#REF!</definedName>
    <definedName name="орп" hidden="1">#REF!</definedName>
    <definedName name="рол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B12" i="1"/>
  <c r="P9" i="1"/>
  <c r="S9" i="15"/>
  <c r="S7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O81" i="15"/>
  <c r="AO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78" i="15"/>
  <c r="AI79" i="15"/>
  <c r="AI80" i="15"/>
  <c r="AI81" i="15"/>
  <c r="AI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12" i="15"/>
  <c r="Z11" i="15"/>
  <c r="Y7" i="15"/>
  <c r="X6" i="15"/>
  <c r="R7" i="15"/>
  <c r="P7" i="15"/>
  <c r="D34" i="15"/>
  <c r="AM3" i="15"/>
  <c r="T9" i="15"/>
  <c r="G11" i="1"/>
  <c r="R9" i="15"/>
  <c r="Q5" i="15"/>
  <c r="P5" i="15"/>
  <c r="O5" i="15"/>
  <c r="M7" i="15"/>
  <c r="L7" i="15"/>
  <c r="I6" i="15"/>
  <c r="G6" i="31"/>
  <c r="H6" i="31"/>
  <c r="K6" i="31"/>
  <c r="K11" i="31" s="1"/>
  <c r="L6" i="31"/>
  <c r="L11" i="31" s="1"/>
  <c r="R6" i="31"/>
  <c r="C7" i="31"/>
  <c r="D7" i="31"/>
  <c r="R7" i="31"/>
  <c r="G8" i="31"/>
  <c r="H8" i="31"/>
  <c r="H32" i="31" s="1"/>
  <c r="R8" i="31"/>
  <c r="T6" i="31" s="1"/>
  <c r="C9" i="31"/>
  <c r="D9" i="31"/>
  <c r="R9" i="31"/>
  <c r="T9" i="31"/>
  <c r="C10" i="31"/>
  <c r="D10" i="31"/>
  <c r="R10" i="31"/>
  <c r="T10" i="31"/>
  <c r="E11" i="31"/>
  <c r="F11" i="31"/>
  <c r="I11" i="31"/>
  <c r="J11" i="31"/>
  <c r="M11" i="31"/>
  <c r="N11" i="31"/>
  <c r="O11" i="31"/>
  <c r="P11" i="31"/>
  <c r="T11" i="31"/>
  <c r="N12" i="31"/>
  <c r="C14" i="31"/>
  <c r="D14" i="31"/>
  <c r="C15" i="31"/>
  <c r="C23" i="31" s="1"/>
  <c r="O43" i="31" s="1"/>
  <c r="D15" i="31"/>
  <c r="C16" i="31"/>
  <c r="D16" i="31"/>
  <c r="C17" i="31"/>
  <c r="C25" i="31" s="1"/>
  <c r="O45" i="31" s="1"/>
  <c r="D17" i="31"/>
  <c r="C18" i="31"/>
  <c r="D18" i="31"/>
  <c r="E19" i="31"/>
  <c r="F19" i="31"/>
  <c r="F20" i="31" s="1"/>
  <c r="G19" i="31"/>
  <c r="H19" i="31"/>
  <c r="I19" i="31"/>
  <c r="J19" i="31"/>
  <c r="K19" i="31"/>
  <c r="L19" i="31"/>
  <c r="M19" i="31"/>
  <c r="N19" i="31"/>
  <c r="O19" i="31"/>
  <c r="P19" i="31"/>
  <c r="D23" i="31"/>
  <c r="D25" i="31"/>
  <c r="D26" i="31"/>
  <c r="N46" i="31" s="1"/>
  <c r="E27" i="31"/>
  <c r="F27" i="31"/>
  <c r="G27" i="31"/>
  <c r="H27" i="31"/>
  <c r="I27" i="31"/>
  <c r="J27" i="31"/>
  <c r="K27" i="31"/>
  <c r="L27" i="31"/>
  <c r="M27" i="31"/>
  <c r="N27" i="31"/>
  <c r="O27" i="31"/>
  <c r="P27" i="31"/>
  <c r="E30" i="31"/>
  <c r="F30" i="31"/>
  <c r="G30" i="31"/>
  <c r="H30" i="31"/>
  <c r="I30" i="31"/>
  <c r="J30" i="31"/>
  <c r="K30" i="31"/>
  <c r="L30" i="31"/>
  <c r="M30" i="31"/>
  <c r="N30" i="31"/>
  <c r="O30" i="31"/>
  <c r="P30" i="31"/>
  <c r="E31" i="31"/>
  <c r="F31" i="31"/>
  <c r="G31" i="31"/>
  <c r="H31" i="31"/>
  <c r="I31" i="31"/>
  <c r="J31" i="31"/>
  <c r="K31" i="31"/>
  <c r="L31" i="31"/>
  <c r="M31" i="31"/>
  <c r="N31" i="31"/>
  <c r="O31" i="31"/>
  <c r="P31" i="31"/>
  <c r="E32" i="31"/>
  <c r="F32" i="31"/>
  <c r="I32" i="31"/>
  <c r="J32" i="31"/>
  <c r="K32" i="31"/>
  <c r="L32" i="31"/>
  <c r="M32" i="31"/>
  <c r="N32" i="31"/>
  <c r="O32" i="31"/>
  <c r="P32" i="31"/>
  <c r="E33" i="31"/>
  <c r="F33" i="31"/>
  <c r="G33" i="31"/>
  <c r="H33" i="31"/>
  <c r="I33" i="31"/>
  <c r="I34" i="31" s="1"/>
  <c r="J33" i="31"/>
  <c r="J34" i="31" s="1"/>
  <c r="K33" i="31"/>
  <c r="K34" i="31" s="1"/>
  <c r="L33" i="31"/>
  <c r="L34" i="31" s="1"/>
  <c r="M33" i="31"/>
  <c r="M34" i="31" s="1"/>
  <c r="N33" i="31"/>
  <c r="N34" i="31" s="1"/>
  <c r="O33" i="31"/>
  <c r="P33" i="31"/>
  <c r="G34" i="31"/>
  <c r="H34" i="31"/>
  <c r="O34" i="31"/>
  <c r="P34" i="31"/>
  <c r="E35" i="31"/>
  <c r="F35" i="31"/>
  <c r="G35" i="31"/>
  <c r="H35" i="31"/>
  <c r="I35" i="31"/>
  <c r="J35" i="31"/>
  <c r="K35" i="31"/>
  <c r="L35" i="31"/>
  <c r="M35" i="31"/>
  <c r="N35" i="31"/>
  <c r="O35" i="31"/>
  <c r="P35" i="31"/>
  <c r="N43" i="31"/>
  <c r="N45" i="31"/>
  <c r="B47" i="31"/>
  <c r="C47" i="31"/>
  <c r="D47" i="31"/>
  <c r="E47" i="31"/>
  <c r="F47" i="31"/>
  <c r="G47" i="31"/>
  <c r="H47" i="31"/>
  <c r="I47" i="31"/>
  <c r="J47" i="31"/>
  <c r="K47" i="31"/>
  <c r="L47" i="31"/>
  <c r="M47" i="31"/>
  <c r="C53" i="31"/>
  <c r="D53" i="31"/>
  <c r="R53" i="31"/>
  <c r="C54" i="31"/>
  <c r="D54" i="31"/>
  <c r="R54" i="31"/>
  <c r="C55" i="31"/>
  <c r="D55" i="31"/>
  <c r="R55" i="31"/>
  <c r="C56" i="31"/>
  <c r="D56" i="31"/>
  <c r="R56" i="31"/>
  <c r="C57" i="31"/>
  <c r="D57" i="31"/>
  <c r="R57" i="31"/>
  <c r="E58" i="31"/>
  <c r="F58" i="31"/>
  <c r="G58" i="31"/>
  <c r="H58" i="31"/>
  <c r="I58" i="31"/>
  <c r="J58" i="31"/>
  <c r="K58" i="31"/>
  <c r="L58" i="31"/>
  <c r="M58" i="31"/>
  <c r="N58" i="31"/>
  <c r="O58" i="31"/>
  <c r="P58" i="31"/>
  <c r="P59" i="31" s="1"/>
  <c r="N59" i="31"/>
  <c r="C61" i="31"/>
  <c r="D61" i="31"/>
  <c r="C62" i="31"/>
  <c r="D62" i="31"/>
  <c r="C63" i="31"/>
  <c r="D63" i="31"/>
  <c r="D71" i="31" s="1"/>
  <c r="N91" i="31" s="1"/>
  <c r="C64" i="31"/>
  <c r="D64" i="31"/>
  <c r="C65" i="31"/>
  <c r="D65" i="31"/>
  <c r="E66" i="31"/>
  <c r="F66" i="31"/>
  <c r="G66" i="31"/>
  <c r="H66" i="31"/>
  <c r="I66" i="31"/>
  <c r="J66" i="31"/>
  <c r="K66" i="31"/>
  <c r="L66" i="31"/>
  <c r="M66" i="31"/>
  <c r="N66" i="31"/>
  <c r="O66" i="31"/>
  <c r="P66" i="31"/>
  <c r="C70" i="31"/>
  <c r="D70" i="31"/>
  <c r="C71" i="31"/>
  <c r="O91" i="31" s="1"/>
  <c r="C72" i="31"/>
  <c r="O92" i="31" s="1"/>
  <c r="E74" i="31"/>
  <c r="F74" i="31"/>
  <c r="G74" i="31"/>
  <c r="H74" i="31"/>
  <c r="I74" i="31"/>
  <c r="J74" i="31"/>
  <c r="K74" i="31"/>
  <c r="L74" i="31"/>
  <c r="M74" i="31"/>
  <c r="N74" i="31"/>
  <c r="O74" i="31"/>
  <c r="P74" i="31"/>
  <c r="E77" i="31"/>
  <c r="F77" i="31"/>
  <c r="G77" i="31"/>
  <c r="H77" i="31"/>
  <c r="I77" i="31"/>
  <c r="J77" i="31"/>
  <c r="K77" i="31"/>
  <c r="L77" i="31"/>
  <c r="M77" i="31"/>
  <c r="N77" i="31"/>
  <c r="O77" i="31"/>
  <c r="P77" i="31"/>
  <c r="E78" i="31"/>
  <c r="F78" i="31"/>
  <c r="G78" i="31"/>
  <c r="H78" i="31"/>
  <c r="I78" i="31"/>
  <c r="J78" i="31"/>
  <c r="K78" i="31"/>
  <c r="L78" i="31"/>
  <c r="M78" i="31"/>
  <c r="N78" i="31"/>
  <c r="O78" i="31"/>
  <c r="P78" i="31"/>
  <c r="E79" i="31"/>
  <c r="F79" i="31"/>
  <c r="G79" i="31"/>
  <c r="H79" i="31"/>
  <c r="I79" i="31"/>
  <c r="J79" i="31"/>
  <c r="K79" i="31"/>
  <c r="L79" i="31"/>
  <c r="M79" i="31"/>
  <c r="N79" i="31"/>
  <c r="O79" i="31"/>
  <c r="P79" i="31"/>
  <c r="E80" i="31"/>
  <c r="E81" i="31" s="1"/>
  <c r="F80" i="31"/>
  <c r="G80" i="31"/>
  <c r="G81" i="31" s="1"/>
  <c r="H80" i="31"/>
  <c r="I80" i="31"/>
  <c r="J80" i="31"/>
  <c r="J81" i="31" s="1"/>
  <c r="K80" i="31"/>
  <c r="K81" i="31" s="1"/>
  <c r="L80" i="31"/>
  <c r="L81" i="31" s="1"/>
  <c r="M80" i="31"/>
  <c r="M81" i="31" s="1"/>
  <c r="N80" i="31"/>
  <c r="N81" i="31" s="1"/>
  <c r="O80" i="31"/>
  <c r="O81" i="31" s="1"/>
  <c r="P80" i="31"/>
  <c r="H81" i="31"/>
  <c r="I81" i="31"/>
  <c r="P81" i="31"/>
  <c r="E82" i="31"/>
  <c r="F82" i="31"/>
  <c r="G82" i="31"/>
  <c r="H82" i="31"/>
  <c r="I82" i="31"/>
  <c r="J82" i="31"/>
  <c r="K82" i="31"/>
  <c r="L82" i="31"/>
  <c r="M82" i="31"/>
  <c r="N82" i="31"/>
  <c r="O82" i="31"/>
  <c r="P82" i="31"/>
  <c r="N90" i="31"/>
  <c r="O90" i="31"/>
  <c r="B94" i="31"/>
  <c r="C94" i="31"/>
  <c r="D94" i="31"/>
  <c r="E94" i="31"/>
  <c r="F94" i="31"/>
  <c r="G94" i="31"/>
  <c r="H94" i="31"/>
  <c r="I94" i="31"/>
  <c r="J94" i="31"/>
  <c r="K94" i="31"/>
  <c r="L94" i="31"/>
  <c r="M94" i="31"/>
  <c r="G24" i="30"/>
  <c r="G25" i="30"/>
  <c r="F32" i="30"/>
  <c r="G32" i="30" s="1"/>
  <c r="I5" i="18"/>
  <c r="X9" i="15"/>
  <c r="AC63" i="15"/>
  <c r="Z64" i="15"/>
  <c r="AC64" i="15"/>
  <c r="A31" i="15"/>
  <c r="Z24" i="15"/>
  <c r="AC12" i="15"/>
  <c r="AC15" i="15"/>
  <c r="B41" i="27"/>
  <c r="AA10" i="15"/>
  <c r="AA9" i="15"/>
  <c r="AA7" i="15"/>
  <c r="AC7" i="15"/>
  <c r="Z7" i="15"/>
  <c r="AC3" i="15"/>
  <c r="Z5" i="15"/>
  <c r="W5" i="15"/>
  <c r="AC5" i="15"/>
  <c r="AC10" i="15"/>
  <c r="Z10" i="15"/>
  <c r="AC9" i="15"/>
  <c r="Z9" i="15"/>
  <c r="AC13" i="15"/>
  <c r="AC14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9" i="15"/>
  <c r="AC40" i="15"/>
  <c r="AC41" i="15"/>
  <c r="AC42" i="15"/>
  <c r="AC43" i="15"/>
  <c r="AC44" i="15"/>
  <c r="AC46" i="15"/>
  <c r="AC47" i="15"/>
  <c r="AC48" i="15"/>
  <c r="AC49" i="15"/>
  <c r="AC50" i="15"/>
  <c r="AC51" i="15"/>
  <c r="AC53" i="15"/>
  <c r="AC55" i="15"/>
  <c r="AC56" i="15"/>
  <c r="AC57" i="15"/>
  <c r="AC58" i="15"/>
  <c r="AC59" i="15"/>
  <c r="AC60" i="15"/>
  <c r="AC61" i="15"/>
  <c r="AC62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Z13" i="15"/>
  <c r="Z14" i="15"/>
  <c r="Z15" i="15"/>
  <c r="Z16" i="15"/>
  <c r="Z17" i="15"/>
  <c r="Z18" i="15"/>
  <c r="Z19" i="15"/>
  <c r="Z20" i="15"/>
  <c r="Z21" i="15"/>
  <c r="Z22" i="15"/>
  <c r="Z23" i="15"/>
  <c r="Z25" i="15"/>
  <c r="Z26" i="15"/>
  <c r="Z27" i="15"/>
  <c r="Z28" i="15"/>
  <c r="Z30" i="15"/>
  <c r="Z31" i="15"/>
  <c r="Z32" i="15"/>
  <c r="Z33" i="15"/>
  <c r="Z34" i="15"/>
  <c r="Z35" i="15"/>
  <c r="Z36" i="15"/>
  <c r="Z37" i="15"/>
  <c r="Z38" i="15"/>
  <c r="Z39" i="15"/>
  <c r="Z40" i="15"/>
  <c r="Z41" i="15"/>
  <c r="Z42" i="15"/>
  <c r="Z43" i="15"/>
  <c r="Z44" i="15"/>
  <c r="Z45" i="15"/>
  <c r="Z46" i="15"/>
  <c r="Z47" i="15"/>
  <c r="Z48" i="15"/>
  <c r="Z49" i="15"/>
  <c r="Z50" i="15"/>
  <c r="Z51" i="15"/>
  <c r="Z52" i="15"/>
  <c r="Z53" i="15"/>
  <c r="Z55" i="15"/>
  <c r="Z56" i="15"/>
  <c r="Z57" i="15"/>
  <c r="Z58" i="15"/>
  <c r="Z59" i="15"/>
  <c r="Z60" i="15"/>
  <c r="Z61" i="15"/>
  <c r="Z62" i="15"/>
  <c r="Z63" i="15"/>
  <c r="Z65" i="15"/>
  <c r="Z66" i="15"/>
  <c r="Z67" i="15"/>
  <c r="Z68" i="15"/>
  <c r="Z69" i="15"/>
  <c r="Z70" i="15"/>
  <c r="Z71" i="15"/>
  <c r="Z72" i="15"/>
  <c r="Z73" i="15"/>
  <c r="Z74" i="15"/>
  <c r="Z75" i="15"/>
  <c r="Z76" i="15"/>
  <c r="Z77" i="15"/>
  <c r="Z78" i="15"/>
  <c r="Z79" i="15"/>
  <c r="Z80" i="15"/>
  <c r="Z12" i="15"/>
  <c r="W12" i="15"/>
  <c r="A19" i="15"/>
  <c r="B19" i="15"/>
  <c r="U19" i="15"/>
  <c r="W19" i="15"/>
  <c r="F11" i="1"/>
  <c r="I1" i="15"/>
  <c r="A1" i="15"/>
  <c r="BA3" i="15" l="1"/>
  <c r="C82" i="31"/>
  <c r="D82" i="31"/>
  <c r="M83" i="31"/>
  <c r="L83" i="31"/>
  <c r="D80" i="31"/>
  <c r="D79" i="31"/>
  <c r="C79" i="31"/>
  <c r="D78" i="31"/>
  <c r="P83" i="31"/>
  <c r="O83" i="31"/>
  <c r="N83" i="31"/>
  <c r="I83" i="31"/>
  <c r="H83" i="31"/>
  <c r="G83" i="31"/>
  <c r="C77" i="31"/>
  <c r="C66" i="31"/>
  <c r="M49" i="31"/>
  <c r="L49" i="31"/>
  <c r="J49" i="31"/>
  <c r="I49" i="31"/>
  <c r="D73" i="31"/>
  <c r="N93" i="31" s="1"/>
  <c r="C73" i="31"/>
  <c r="O93" i="31" s="1"/>
  <c r="D72" i="31"/>
  <c r="N92" i="31" s="1"/>
  <c r="D58" i="31"/>
  <c r="C58" i="31"/>
  <c r="D35" i="31"/>
  <c r="C35" i="31"/>
  <c r="L36" i="31"/>
  <c r="K36" i="31"/>
  <c r="D33" i="31"/>
  <c r="C33" i="31"/>
  <c r="J36" i="31"/>
  <c r="I36" i="31"/>
  <c r="D31" i="31"/>
  <c r="C31" i="31"/>
  <c r="P36" i="31"/>
  <c r="O36" i="31"/>
  <c r="H36" i="31"/>
  <c r="D19" i="31"/>
  <c r="C19" i="31"/>
  <c r="C26" i="31"/>
  <c r="O46" i="31" s="1"/>
  <c r="D32" i="31"/>
  <c r="G32" i="31"/>
  <c r="C8" i="31"/>
  <c r="C24" i="31" s="1"/>
  <c r="O44" i="31" s="1"/>
  <c r="D6" i="31"/>
  <c r="C6" i="31"/>
  <c r="J83" i="31"/>
  <c r="M36" i="31"/>
  <c r="D22" i="31"/>
  <c r="K83" i="31"/>
  <c r="N36" i="31"/>
  <c r="C81" i="31"/>
  <c r="E83" i="31"/>
  <c r="F34" i="31"/>
  <c r="H11" i="31"/>
  <c r="P12" i="31" s="1"/>
  <c r="F81" i="31"/>
  <c r="D81" i="31" s="1"/>
  <c r="D66" i="31"/>
  <c r="E34" i="31"/>
  <c r="G11" i="31"/>
  <c r="D8" i="31"/>
  <c r="C78" i="31"/>
  <c r="D30" i="31"/>
  <c r="D77" i="31"/>
  <c r="D69" i="31"/>
  <c r="C30" i="31"/>
  <c r="C80" i="31"/>
  <c r="C69" i="31"/>
  <c r="F28" i="30"/>
  <c r="AR19" i="15"/>
  <c r="AU19" i="15" s="1"/>
  <c r="AP19" i="15"/>
  <c r="AS19" i="15" s="1"/>
  <c r="D9" i="1"/>
  <c r="A51" i="15"/>
  <c r="A52" i="15"/>
  <c r="A53" i="15"/>
  <c r="A54" i="15"/>
  <c r="A55" i="15"/>
  <c r="A56" i="15"/>
  <c r="A57" i="15"/>
  <c r="A58" i="15"/>
  <c r="A59" i="15"/>
  <c r="A60" i="15"/>
  <c r="A61" i="15"/>
  <c r="A62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20" i="15"/>
  <c r="A21" i="15"/>
  <c r="A22" i="15"/>
  <c r="A23" i="15"/>
  <c r="A24" i="15"/>
  <c r="A25" i="15"/>
  <c r="A26" i="15"/>
  <c r="A27" i="15"/>
  <c r="A28" i="15"/>
  <c r="A29" i="15"/>
  <c r="A30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11" i="17"/>
  <c r="A18" i="17"/>
  <c r="A20" i="17"/>
  <c r="A28" i="17"/>
  <c r="A34" i="17"/>
  <c r="A36" i="17"/>
  <c r="A42" i="17"/>
  <c r="A44" i="17"/>
  <c r="A52" i="17"/>
  <c r="A60" i="17"/>
  <c r="A71" i="17"/>
  <c r="A79" i="17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" i="17"/>
  <c r="A19" i="17"/>
  <c r="A26" i="17"/>
  <c r="A27" i="17"/>
  <c r="A50" i="17"/>
  <c r="A51" i="17"/>
  <c r="A59" i="17"/>
  <c r="A66" i="17"/>
  <c r="A67" i="17"/>
  <c r="A74" i="17"/>
  <c r="A75" i="17"/>
  <c r="A82" i="17"/>
  <c r="A83" i="17"/>
  <c r="A90" i="17"/>
  <c r="A91" i="17"/>
  <c r="A98" i="17"/>
  <c r="A99" i="17"/>
  <c r="A4" i="17"/>
  <c r="A5" i="17"/>
  <c r="A6" i="17"/>
  <c r="A7" i="17"/>
  <c r="A8" i="17"/>
  <c r="A12" i="17"/>
  <c r="A13" i="17"/>
  <c r="A14" i="17"/>
  <c r="A15" i="17"/>
  <c r="A16" i="17"/>
  <c r="A21" i="17"/>
  <c r="A22" i="17"/>
  <c r="A23" i="17"/>
  <c r="A24" i="17"/>
  <c r="A25" i="17"/>
  <c r="A29" i="17"/>
  <c r="A30" i="17"/>
  <c r="A31" i="17"/>
  <c r="A32" i="17"/>
  <c r="A37" i="17"/>
  <c r="A38" i="17"/>
  <c r="A39" i="17"/>
  <c r="A40" i="17"/>
  <c r="A45" i="17"/>
  <c r="A46" i="17"/>
  <c r="A47" i="17"/>
  <c r="A48" i="17"/>
  <c r="A53" i="17"/>
  <c r="A54" i="17"/>
  <c r="A55" i="17"/>
  <c r="A56" i="17"/>
  <c r="A57" i="17"/>
  <c r="A61" i="17"/>
  <c r="A62" i="17"/>
  <c r="A63" i="17"/>
  <c r="A64" i="17"/>
  <c r="A65" i="17"/>
  <c r="A68" i="17"/>
  <c r="A69" i="17"/>
  <c r="A70" i="17"/>
  <c r="A72" i="17"/>
  <c r="A73" i="17"/>
  <c r="A76" i="17"/>
  <c r="A77" i="17"/>
  <c r="A78" i="17"/>
  <c r="A80" i="17"/>
  <c r="A84" i="17"/>
  <c r="A85" i="17"/>
  <c r="A86" i="17"/>
  <c r="A87" i="17"/>
  <c r="A88" i="17"/>
  <c r="A92" i="17"/>
  <c r="A93" i="17"/>
  <c r="A94" i="17"/>
  <c r="A95" i="17"/>
  <c r="A96" i="17"/>
  <c r="A97" i="17"/>
  <c r="A100" i="17"/>
  <c r="AM11" i="15" l="1"/>
  <c r="AM10" i="15"/>
  <c r="AM9" i="15"/>
  <c r="AM7" i="15"/>
  <c r="BA7" i="15"/>
  <c r="AM6" i="15"/>
  <c r="AM5" i="15"/>
  <c r="BA5" i="15"/>
  <c r="AM57" i="15"/>
  <c r="AM56" i="15"/>
  <c r="AM53" i="15"/>
  <c r="C83" i="31"/>
  <c r="D24" i="31"/>
  <c r="N44" i="31" s="1"/>
  <c r="D11" i="31"/>
  <c r="C34" i="31"/>
  <c r="E36" i="31"/>
  <c r="D34" i="31"/>
  <c r="D36" i="31" s="1"/>
  <c r="F36" i="31"/>
  <c r="C11" i="31"/>
  <c r="C22" i="31"/>
  <c r="C32" i="31"/>
  <c r="C36" i="31" s="1"/>
  <c r="G36" i="31"/>
  <c r="C74" i="31"/>
  <c r="O89" i="31"/>
  <c r="F83" i="31"/>
  <c r="N42" i="31"/>
  <c r="D27" i="31"/>
  <c r="N89" i="31"/>
  <c r="D74" i="31"/>
  <c r="F34" i="30"/>
  <c r="G28" i="30"/>
  <c r="F29" i="30"/>
  <c r="D83" i="31"/>
  <c r="AZ19" i="15"/>
  <c r="A89" i="17"/>
  <c r="A81" i="17"/>
  <c r="J50" i="28"/>
  <c r="A33" i="17"/>
  <c r="A58" i="17"/>
  <c r="A49" i="17"/>
  <c r="J49" i="28"/>
  <c r="J48" i="28"/>
  <c r="J47" i="28"/>
  <c r="J46" i="28"/>
  <c r="J45" i="28"/>
  <c r="J44" i="28"/>
  <c r="A43" i="17"/>
  <c r="J43" i="28"/>
  <c r="J42" i="28"/>
  <c r="A41" i="17"/>
  <c r="J41" i="28"/>
  <c r="J40" i="28"/>
  <c r="J39" i="28"/>
  <c r="J38" i="28"/>
  <c r="J37" i="28"/>
  <c r="J36" i="28"/>
  <c r="A35" i="17"/>
  <c r="J35" i="28"/>
  <c r="J34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8" i="28"/>
  <c r="A17" i="17"/>
  <c r="J17" i="28"/>
  <c r="J16" i="28"/>
  <c r="J15" i="28"/>
  <c r="J14" i="28"/>
  <c r="J13" i="28"/>
  <c r="J12" i="28"/>
  <c r="J11" i="28"/>
  <c r="J10" i="28"/>
  <c r="A9" i="17"/>
  <c r="J9" i="28"/>
  <c r="J8" i="28"/>
  <c r="J7" i="28"/>
  <c r="J6" i="28"/>
  <c r="J5" i="28"/>
  <c r="J4" i="28"/>
  <c r="J3" i="28"/>
  <c r="J56" i="28"/>
  <c r="J55" i="28"/>
  <c r="J54" i="28"/>
  <c r="J53" i="28"/>
  <c r="J52" i="28"/>
  <c r="J51" i="28"/>
  <c r="B10" i="16"/>
  <c r="C10" i="16"/>
  <c r="D10" i="16"/>
  <c r="E10" i="16"/>
  <c r="F10" i="16"/>
  <c r="G10" i="16"/>
  <c r="H10" i="16"/>
  <c r="I10" i="16"/>
  <c r="J10" i="16"/>
  <c r="K10" i="16"/>
  <c r="L10" i="16"/>
  <c r="M10" i="16"/>
  <c r="L9" i="1" l="1"/>
  <c r="BA11" i="15"/>
  <c r="C27" i="31"/>
  <c r="O42" i="31"/>
  <c r="G34" i="30"/>
  <c r="N94" i="31"/>
  <c r="L95" i="31"/>
  <c r="L48" i="31"/>
  <c r="N47" i="31"/>
  <c r="O94" i="31"/>
  <c r="M95" i="31"/>
  <c r="AR100" i="15"/>
  <c r="AP100" i="15"/>
  <c r="AR99" i="15"/>
  <c r="AP99" i="15"/>
  <c r="AR98" i="15"/>
  <c r="AP98" i="15"/>
  <c r="AR97" i="15"/>
  <c r="AP97" i="15"/>
  <c r="AR96" i="15"/>
  <c r="AP96" i="15"/>
  <c r="AR95" i="15"/>
  <c r="AP95" i="15"/>
  <c r="AR94" i="15"/>
  <c r="AP94" i="15"/>
  <c r="AR93" i="15"/>
  <c r="AP93" i="15"/>
  <c r="AR92" i="15"/>
  <c r="AP92" i="15"/>
  <c r="AR91" i="15"/>
  <c r="AP91" i="15"/>
  <c r="AR90" i="15"/>
  <c r="AP90" i="15"/>
  <c r="AR89" i="15"/>
  <c r="AP89" i="15"/>
  <c r="AR88" i="15"/>
  <c r="AP88" i="15"/>
  <c r="AR87" i="15"/>
  <c r="AP87" i="15"/>
  <c r="AR86" i="15"/>
  <c r="AP86" i="15"/>
  <c r="AR85" i="15"/>
  <c r="AP85" i="15"/>
  <c r="AR84" i="15"/>
  <c r="AP84" i="15"/>
  <c r="AR83" i="15"/>
  <c r="AP83" i="15"/>
  <c r="AR82" i="15"/>
  <c r="AP82" i="15"/>
  <c r="AR81" i="15"/>
  <c r="AP81" i="15"/>
  <c r="AR80" i="15"/>
  <c r="AP80" i="15"/>
  <c r="AR79" i="15"/>
  <c r="AP79" i="15"/>
  <c r="AR78" i="15"/>
  <c r="AP78" i="15"/>
  <c r="AR77" i="15"/>
  <c r="AP77" i="15"/>
  <c r="AR76" i="15"/>
  <c r="AP76" i="15"/>
  <c r="AR75" i="15"/>
  <c r="AP75" i="15"/>
  <c r="AR74" i="15"/>
  <c r="AP74" i="15"/>
  <c r="AR73" i="15"/>
  <c r="AP73" i="15"/>
  <c r="AR72" i="15"/>
  <c r="AP72" i="15"/>
  <c r="AR71" i="15"/>
  <c r="AP71" i="15"/>
  <c r="AR70" i="15"/>
  <c r="AP70" i="15"/>
  <c r="AR69" i="15"/>
  <c r="AP69" i="15"/>
  <c r="AR68" i="15"/>
  <c r="AP68" i="15"/>
  <c r="AR62" i="15"/>
  <c r="AP62" i="15"/>
  <c r="AR61" i="15"/>
  <c r="AP61" i="15"/>
  <c r="AR60" i="15"/>
  <c r="AP60" i="15"/>
  <c r="AR59" i="15"/>
  <c r="AP59" i="15"/>
  <c r="AR58" i="15"/>
  <c r="AP58" i="15"/>
  <c r="AR57" i="15"/>
  <c r="AP57" i="15"/>
  <c r="AR56" i="15"/>
  <c r="AP56" i="15"/>
  <c r="AR55" i="15"/>
  <c r="AP55" i="15"/>
  <c r="AR54" i="15"/>
  <c r="AP54" i="15"/>
  <c r="AR53" i="15"/>
  <c r="AP53" i="15"/>
  <c r="AR52" i="15"/>
  <c r="AP52" i="15"/>
  <c r="AR51" i="15"/>
  <c r="AP51" i="15"/>
  <c r="AR50" i="15"/>
  <c r="AP50" i="15"/>
  <c r="AR49" i="15"/>
  <c r="AP49" i="15"/>
  <c r="AR48" i="15"/>
  <c r="AP48" i="15"/>
  <c r="AR47" i="15"/>
  <c r="AP47" i="15"/>
  <c r="AR46" i="15"/>
  <c r="AP46" i="15"/>
  <c r="AR45" i="15"/>
  <c r="AP45" i="15"/>
  <c r="AR44" i="15"/>
  <c r="AP44" i="15"/>
  <c r="AR43" i="15"/>
  <c r="AP43" i="15"/>
  <c r="AR42" i="15"/>
  <c r="AP42" i="15"/>
  <c r="AR41" i="15"/>
  <c r="AP41" i="15"/>
  <c r="AR40" i="15"/>
  <c r="AP40" i="15"/>
  <c r="AR67" i="15"/>
  <c r="AP67" i="15"/>
  <c r="AR39" i="15"/>
  <c r="AP39" i="15"/>
  <c r="AR38" i="15"/>
  <c r="AP38" i="15"/>
  <c r="AR37" i="15"/>
  <c r="AP37" i="15"/>
  <c r="AR36" i="15"/>
  <c r="AP36" i="15"/>
  <c r="AR35" i="15"/>
  <c r="AP35" i="15"/>
  <c r="AR34" i="15"/>
  <c r="AP34" i="15"/>
  <c r="AR33" i="15"/>
  <c r="AP33" i="15"/>
  <c r="AR32" i="15"/>
  <c r="AP32" i="15"/>
  <c r="AR31" i="15"/>
  <c r="AP31" i="15"/>
  <c r="AR30" i="15"/>
  <c r="AP30" i="15"/>
  <c r="AR66" i="15"/>
  <c r="AP66" i="15"/>
  <c r="AR29" i="15"/>
  <c r="AP29" i="15"/>
  <c r="AR28" i="15"/>
  <c r="AP28" i="15"/>
  <c r="AR27" i="15"/>
  <c r="AP27" i="15"/>
  <c r="AR26" i="15"/>
  <c r="AP26" i="15"/>
  <c r="AR25" i="15"/>
  <c r="AP25" i="15"/>
  <c r="AR24" i="15"/>
  <c r="AP24" i="15"/>
  <c r="AR23" i="15"/>
  <c r="AP23" i="15"/>
  <c r="AR22" i="15"/>
  <c r="AP22" i="15"/>
  <c r="AR65" i="15"/>
  <c r="AP65" i="15"/>
  <c r="AR21" i="15"/>
  <c r="AP21" i="15"/>
  <c r="AR20" i="15"/>
  <c r="AP20" i="15"/>
  <c r="AR18" i="15"/>
  <c r="AP18" i="15"/>
  <c r="AR17" i="15"/>
  <c r="AP17" i="15"/>
  <c r="AR16" i="15"/>
  <c r="AP16" i="15"/>
  <c r="AR64" i="15"/>
  <c r="AP64" i="15"/>
  <c r="AR15" i="15"/>
  <c r="AP15" i="15"/>
  <c r="AR14" i="15"/>
  <c r="AP14" i="15"/>
  <c r="AR13" i="15"/>
  <c r="AP13" i="15"/>
  <c r="AP12" i="15"/>
  <c r="AR63" i="15"/>
  <c r="AP63" i="15"/>
  <c r="AR11" i="15"/>
  <c r="AP11" i="15"/>
  <c r="G19" i="30" s="1"/>
  <c r="AR10" i="15"/>
  <c r="AP10" i="15"/>
  <c r="G18" i="30" s="1"/>
  <c r="AR9" i="15"/>
  <c r="AP9" i="15"/>
  <c r="G17" i="30" s="1"/>
  <c r="AR8" i="15"/>
  <c r="AP8" i="15"/>
  <c r="AR7" i="15"/>
  <c r="AP7" i="15"/>
  <c r="G16" i="30" s="1"/>
  <c r="AR6" i="15"/>
  <c r="AP6" i="15"/>
  <c r="AR5" i="15"/>
  <c r="AU5" i="15" s="1"/>
  <c r="AP5" i="15"/>
  <c r="G15" i="30" s="1"/>
  <c r="AR4" i="15"/>
  <c r="AQ4" i="15"/>
  <c r="H14" i="30" s="1"/>
  <c r="AP4" i="15"/>
  <c r="G14" i="30" s="1"/>
  <c r="W100" i="15"/>
  <c r="U100" i="15"/>
  <c r="W99" i="15"/>
  <c r="AU99" i="15" s="1"/>
  <c r="U99" i="15"/>
  <c r="AS99" i="15" s="1"/>
  <c r="W98" i="15"/>
  <c r="AU98" i="15" s="1"/>
  <c r="U98" i="15"/>
  <c r="AS98" i="15" s="1"/>
  <c r="W97" i="15"/>
  <c r="U97" i="15"/>
  <c r="W96" i="15"/>
  <c r="U96" i="15"/>
  <c r="W95" i="15"/>
  <c r="U95" i="15"/>
  <c r="W94" i="15"/>
  <c r="AU94" i="15" s="1"/>
  <c r="U94" i="15"/>
  <c r="W93" i="15"/>
  <c r="U93" i="15"/>
  <c r="W92" i="15"/>
  <c r="U92" i="15"/>
  <c r="AS92" i="15" s="1"/>
  <c r="W91" i="15"/>
  <c r="AU91" i="15" s="1"/>
  <c r="U91" i="15"/>
  <c r="W90" i="15"/>
  <c r="U90" i="15"/>
  <c r="W89" i="15"/>
  <c r="U89" i="15"/>
  <c r="W88" i="15"/>
  <c r="U88" i="15"/>
  <c r="W87" i="15"/>
  <c r="AU87" i="15" s="1"/>
  <c r="U87" i="15"/>
  <c r="AS87" i="15" s="1"/>
  <c r="W86" i="15"/>
  <c r="AU86" i="15" s="1"/>
  <c r="U86" i="15"/>
  <c r="AS86" i="15" s="1"/>
  <c r="W85" i="15"/>
  <c r="U85" i="15"/>
  <c r="W84" i="15"/>
  <c r="U84" i="15"/>
  <c r="W83" i="15"/>
  <c r="U83" i="15"/>
  <c r="W82" i="15"/>
  <c r="AU82" i="15" s="1"/>
  <c r="U82" i="15"/>
  <c r="W81" i="15"/>
  <c r="U81" i="15"/>
  <c r="W80" i="15"/>
  <c r="U80" i="15"/>
  <c r="AS80" i="15" s="1"/>
  <c r="W79" i="15"/>
  <c r="AU79" i="15" s="1"/>
  <c r="U79" i="15"/>
  <c r="W78" i="15"/>
  <c r="U78" i="15"/>
  <c r="W77" i="15"/>
  <c r="U77" i="15"/>
  <c r="W76" i="15"/>
  <c r="U76" i="15"/>
  <c r="W75" i="15"/>
  <c r="AU75" i="15" s="1"/>
  <c r="U75" i="15"/>
  <c r="W74" i="15"/>
  <c r="AU74" i="15" s="1"/>
  <c r="U74" i="15"/>
  <c r="W73" i="15"/>
  <c r="U73" i="15"/>
  <c r="W72" i="15"/>
  <c r="U72" i="15"/>
  <c r="W71" i="15"/>
  <c r="U71" i="15"/>
  <c r="W70" i="15"/>
  <c r="U70" i="15"/>
  <c r="W69" i="15"/>
  <c r="U69" i="15"/>
  <c r="W68" i="15"/>
  <c r="U68" i="15"/>
  <c r="W62" i="15"/>
  <c r="AU62" i="15" s="1"/>
  <c r="U62" i="15"/>
  <c r="W61" i="15"/>
  <c r="U61" i="15"/>
  <c r="W60" i="15"/>
  <c r="U60" i="15"/>
  <c r="W59" i="15"/>
  <c r="U59" i="15"/>
  <c r="W58" i="15"/>
  <c r="U58" i="15"/>
  <c r="W57" i="15"/>
  <c r="U57" i="15"/>
  <c r="W56" i="15"/>
  <c r="U56" i="15"/>
  <c r="W55" i="15"/>
  <c r="U55" i="15"/>
  <c r="W54" i="15"/>
  <c r="U54" i="15"/>
  <c r="W53" i="15"/>
  <c r="AU53" i="15" s="1"/>
  <c r="U53" i="15"/>
  <c r="W52" i="15"/>
  <c r="U52" i="15"/>
  <c r="W51" i="15"/>
  <c r="V51" i="15"/>
  <c r="U51" i="15"/>
  <c r="W50" i="15"/>
  <c r="U50" i="15"/>
  <c r="W49" i="15"/>
  <c r="U49" i="15"/>
  <c r="W48" i="15"/>
  <c r="U48" i="15"/>
  <c r="W47" i="15"/>
  <c r="U47" i="15"/>
  <c r="W46" i="15"/>
  <c r="U46" i="15"/>
  <c r="W45" i="15"/>
  <c r="U45" i="15"/>
  <c r="W44" i="15"/>
  <c r="U44" i="15"/>
  <c r="W43" i="15"/>
  <c r="U43" i="15"/>
  <c r="W42" i="15"/>
  <c r="U42" i="15"/>
  <c r="W41" i="15"/>
  <c r="U41" i="15"/>
  <c r="W40" i="15"/>
  <c r="U40" i="15"/>
  <c r="W67" i="15"/>
  <c r="U67" i="15"/>
  <c r="W39" i="15"/>
  <c r="U39" i="15"/>
  <c r="W38" i="15"/>
  <c r="U38" i="15"/>
  <c r="W37" i="15"/>
  <c r="U37" i="15"/>
  <c r="W36" i="15"/>
  <c r="U36" i="15"/>
  <c r="W35" i="15"/>
  <c r="U35" i="15"/>
  <c r="W34" i="15"/>
  <c r="U34" i="15"/>
  <c r="W33" i="15"/>
  <c r="U33" i="15"/>
  <c r="W32" i="15"/>
  <c r="U32" i="15"/>
  <c r="W31" i="15"/>
  <c r="U31" i="15"/>
  <c r="W30" i="15"/>
  <c r="U30" i="15"/>
  <c r="W66" i="15"/>
  <c r="U66" i="15"/>
  <c r="W29" i="15"/>
  <c r="U29" i="15"/>
  <c r="W28" i="15"/>
  <c r="U28" i="15"/>
  <c r="W27" i="15"/>
  <c r="U27" i="15"/>
  <c r="W26" i="15"/>
  <c r="U26" i="15"/>
  <c r="W25" i="15"/>
  <c r="U25" i="15"/>
  <c r="W24" i="15"/>
  <c r="U24" i="15"/>
  <c r="W23" i="15"/>
  <c r="U23" i="15"/>
  <c r="W22" i="15"/>
  <c r="U22" i="15"/>
  <c r="W65" i="15"/>
  <c r="U65" i="15"/>
  <c r="W21" i="15"/>
  <c r="U21" i="15"/>
  <c r="W20" i="15"/>
  <c r="U20" i="15"/>
  <c r="W18" i="15"/>
  <c r="U18" i="15"/>
  <c r="W17" i="15"/>
  <c r="U17" i="15"/>
  <c r="W16" i="15"/>
  <c r="U16" i="15"/>
  <c r="W64" i="15"/>
  <c r="U64" i="15"/>
  <c r="W15" i="15"/>
  <c r="U15" i="15"/>
  <c r="W14" i="15"/>
  <c r="U14" i="15"/>
  <c r="W13" i="15"/>
  <c r="U13" i="15"/>
  <c r="U12" i="15"/>
  <c r="W63" i="15"/>
  <c r="U63" i="15"/>
  <c r="W11" i="15"/>
  <c r="U11" i="15"/>
  <c r="W10" i="15"/>
  <c r="U10" i="15"/>
  <c r="W9" i="15"/>
  <c r="U9" i="15"/>
  <c r="W8" i="15"/>
  <c r="U8" i="15"/>
  <c r="U7" i="15"/>
  <c r="AS7" i="15" s="1"/>
  <c r="W6" i="15"/>
  <c r="U6" i="15"/>
  <c r="U5" i="15"/>
  <c r="W4" i="15"/>
  <c r="U4" i="15"/>
  <c r="W3" i="15"/>
  <c r="J16" i="15"/>
  <c r="B51" i="15"/>
  <c r="AR3" i="15"/>
  <c r="P100" i="15"/>
  <c r="P99" i="15"/>
  <c r="P98" i="15"/>
  <c r="P97" i="15"/>
  <c r="P96" i="15"/>
  <c r="P95" i="15"/>
  <c r="P94" i="15"/>
  <c r="P93" i="15"/>
  <c r="P92" i="15"/>
  <c r="P91" i="15"/>
  <c r="P90" i="15"/>
  <c r="M100" i="15"/>
  <c r="M99" i="15"/>
  <c r="M98" i="15"/>
  <c r="M97" i="15"/>
  <c r="M96" i="15"/>
  <c r="M95" i="15"/>
  <c r="M94" i="15"/>
  <c r="J39" i="15"/>
  <c r="J67" i="15"/>
  <c r="J40" i="15"/>
  <c r="J41" i="15"/>
  <c r="J43" i="15"/>
  <c r="J45" i="15"/>
  <c r="J48" i="15"/>
  <c r="J50" i="15"/>
  <c r="J90" i="15"/>
  <c r="J91" i="15"/>
  <c r="J92" i="15"/>
  <c r="J93" i="15"/>
  <c r="J94" i="15"/>
  <c r="J95" i="15"/>
  <c r="J96" i="15"/>
  <c r="J97" i="15"/>
  <c r="J98" i="15"/>
  <c r="J99" i="15"/>
  <c r="J100" i="15"/>
  <c r="B131" i="27"/>
  <c r="B132" i="27"/>
  <c r="B133" i="27"/>
  <c r="B134" i="27"/>
  <c r="B135" i="27"/>
  <c r="B136" i="27"/>
  <c r="B137" i="27"/>
  <c r="B138" i="27"/>
  <c r="A2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133" i="27"/>
  <c r="A134" i="27"/>
  <c r="A135" i="27"/>
  <c r="A136" i="27"/>
  <c r="A137" i="27"/>
  <c r="A138" i="27"/>
  <c r="AU70" i="15" l="1"/>
  <c r="I14" i="30"/>
  <c r="G20" i="30"/>
  <c r="O47" i="31"/>
  <c r="M48" i="31"/>
  <c r="AS48" i="15"/>
  <c r="AU59" i="15"/>
  <c r="AU68" i="15"/>
  <c r="AU76" i="15"/>
  <c r="AU80" i="15"/>
  <c r="AZ80" i="15" s="1"/>
  <c r="AU88" i="15"/>
  <c r="AU92" i="15"/>
  <c r="AU100" i="15"/>
  <c r="AS5" i="15"/>
  <c r="AZ5" i="15" s="1"/>
  <c r="AS81" i="15"/>
  <c r="AS93" i="15"/>
  <c r="AU8" i="15"/>
  <c r="AU52" i="15"/>
  <c r="AU56" i="15"/>
  <c r="AU69" i="15"/>
  <c r="AU73" i="15"/>
  <c r="AU81" i="15"/>
  <c r="AU85" i="15"/>
  <c r="AU93" i="15"/>
  <c r="AU97" i="15"/>
  <c r="AU25" i="15"/>
  <c r="AU30" i="15"/>
  <c r="AU36" i="15"/>
  <c r="AU41" i="15"/>
  <c r="AU47" i="15"/>
  <c r="AS76" i="15"/>
  <c r="AS82" i="15"/>
  <c r="AS88" i="15"/>
  <c r="AS94" i="15"/>
  <c r="AS100" i="15"/>
  <c r="AU9" i="15"/>
  <c r="AU23" i="15"/>
  <c r="AU29" i="15"/>
  <c r="AU34" i="15"/>
  <c r="AU67" i="15"/>
  <c r="AU45" i="15"/>
  <c r="AS74" i="15"/>
  <c r="AZ74" i="15" s="1"/>
  <c r="AS66" i="15"/>
  <c r="AU51" i="15"/>
  <c r="AU57" i="15"/>
  <c r="AS26" i="15"/>
  <c r="AS37" i="15"/>
  <c r="AU14" i="15"/>
  <c r="AS9" i="15"/>
  <c r="AS14" i="15"/>
  <c r="AU13" i="15"/>
  <c r="AU18" i="15"/>
  <c r="AU24" i="15"/>
  <c r="AU66" i="15"/>
  <c r="AU35" i="15"/>
  <c r="AU40" i="15"/>
  <c r="AU46" i="15"/>
  <c r="AU58" i="15"/>
  <c r="AU15" i="15"/>
  <c r="AS29" i="15"/>
  <c r="AS23" i="15"/>
  <c r="AS4" i="15"/>
  <c r="AS51" i="15"/>
  <c r="AS53" i="15"/>
  <c r="AZ53" i="15" s="1"/>
  <c r="AS75" i="15"/>
  <c r="AZ75" i="15" s="1"/>
  <c r="AS40" i="15"/>
  <c r="AS25" i="15"/>
  <c r="AS13" i="15"/>
  <c r="AS30" i="15"/>
  <c r="AS18" i="15"/>
  <c r="AS8" i="15"/>
  <c r="AZ8" i="15" s="1"/>
  <c r="AS70" i="15"/>
  <c r="AZ70" i="15" s="1"/>
  <c r="AU10" i="15"/>
  <c r="AU20" i="15"/>
  <c r="AU4" i="15"/>
  <c r="AU17" i="15"/>
  <c r="AU22" i="15"/>
  <c r="AU28" i="15"/>
  <c r="AU33" i="15"/>
  <c r="AU39" i="15"/>
  <c r="AU44" i="15"/>
  <c r="AU50" i="15"/>
  <c r="AS73" i="15"/>
  <c r="AS79" i="15"/>
  <c r="AZ79" i="15" s="1"/>
  <c r="AS85" i="15"/>
  <c r="AS91" i="15"/>
  <c r="AS97" i="15"/>
  <c r="AU11" i="15"/>
  <c r="AU64" i="15"/>
  <c r="AU21" i="15"/>
  <c r="AU26" i="15"/>
  <c r="AU31" i="15"/>
  <c r="AU37" i="15"/>
  <c r="AU42" i="15"/>
  <c r="AS22" i="15"/>
  <c r="AS44" i="15"/>
  <c r="AS50" i="15"/>
  <c r="AU55" i="15"/>
  <c r="AU61" i="15"/>
  <c r="AU72" i="15"/>
  <c r="AU78" i="15"/>
  <c r="AU84" i="15"/>
  <c r="AU90" i="15"/>
  <c r="AU96" i="15"/>
  <c r="AU48" i="15"/>
  <c r="AZ48" i="15" s="1"/>
  <c r="AS71" i="15"/>
  <c r="AS77" i="15"/>
  <c r="AS83" i="15"/>
  <c r="AS89" i="15"/>
  <c r="AS95" i="15"/>
  <c r="AS63" i="15"/>
  <c r="AS16" i="15"/>
  <c r="AS65" i="15"/>
  <c r="AS32" i="15"/>
  <c r="AS43" i="15"/>
  <c r="AU54" i="15"/>
  <c r="AU60" i="15"/>
  <c r="AU71" i="15"/>
  <c r="AU77" i="15"/>
  <c r="AU83" i="15"/>
  <c r="AU89" i="15"/>
  <c r="AU95" i="15"/>
  <c r="AS6" i="15"/>
  <c r="AU63" i="15"/>
  <c r="AU16" i="15"/>
  <c r="AU65" i="15"/>
  <c r="AU27" i="15"/>
  <c r="AU32" i="15"/>
  <c r="AU38" i="15"/>
  <c r="AU43" i="15"/>
  <c r="AZ43" i="15" s="1"/>
  <c r="AU49" i="15"/>
  <c r="AS55" i="15"/>
  <c r="AS72" i="15"/>
  <c r="AS78" i="15"/>
  <c r="AS84" i="15"/>
  <c r="AS90" i="15"/>
  <c r="AS96" i="15"/>
  <c r="AU6" i="15"/>
  <c r="AS69" i="15"/>
  <c r="AS68" i="15"/>
  <c r="AS56" i="15"/>
  <c r="AS34" i="15"/>
  <c r="AS67" i="15"/>
  <c r="AS45" i="15"/>
  <c r="AS57" i="15"/>
  <c r="AS62" i="15"/>
  <c r="AZ62" i="15" s="1"/>
  <c r="AS24" i="15"/>
  <c r="AS35" i="15"/>
  <c r="AS46" i="15"/>
  <c r="AS52" i="15"/>
  <c r="AS58" i="15"/>
  <c r="AS20" i="15"/>
  <c r="AS36" i="15"/>
  <c r="AS41" i="15"/>
  <c r="AS47" i="15"/>
  <c r="AS10" i="15"/>
  <c r="AS15" i="15"/>
  <c r="AS59" i="15"/>
  <c r="AS11" i="15"/>
  <c r="AS64" i="15"/>
  <c r="AS21" i="15"/>
  <c r="AS31" i="15"/>
  <c r="AS42" i="15"/>
  <c r="AS54" i="15"/>
  <c r="AS60" i="15"/>
  <c r="AS27" i="15"/>
  <c r="AS38" i="15"/>
  <c r="AS49" i="15"/>
  <c r="AS61" i="15"/>
  <c r="AS12" i="15"/>
  <c r="AS17" i="15"/>
  <c r="AS28" i="15"/>
  <c r="AS33" i="15"/>
  <c r="AS39" i="15"/>
  <c r="W7" i="15"/>
  <c r="AU7" i="15" s="1"/>
  <c r="AZ7" i="15" s="1"/>
  <c r="V50" i="15"/>
  <c r="V46" i="15"/>
  <c r="AU3" i="15"/>
  <c r="V93" i="15"/>
  <c r="V85" i="15"/>
  <c r="V77" i="15"/>
  <c r="V69" i="15"/>
  <c r="V45" i="15"/>
  <c r="V98" i="15"/>
  <c r="V90" i="15"/>
  <c r="V82" i="15"/>
  <c r="V74" i="15"/>
  <c r="V43" i="15"/>
  <c r="V95" i="15"/>
  <c r="V87" i="15"/>
  <c r="V79" i="15"/>
  <c r="V71" i="15"/>
  <c r="V97" i="15"/>
  <c r="V89" i="15"/>
  <c r="V73" i="15"/>
  <c r="V96" i="15"/>
  <c r="V88" i="15"/>
  <c r="V72" i="15"/>
  <c r="V41" i="15"/>
  <c r="V40" i="15"/>
  <c r="V64" i="15"/>
  <c r="V94" i="15"/>
  <c r="V86" i="15"/>
  <c r="V78" i="15"/>
  <c r="V70" i="15"/>
  <c r="V67" i="15"/>
  <c r="V100" i="15"/>
  <c r="V92" i="15"/>
  <c r="V84" i="15"/>
  <c r="V76" i="15"/>
  <c r="V68" i="15"/>
  <c r="V48" i="15"/>
  <c r="V99" i="15"/>
  <c r="V91" i="15"/>
  <c r="V83" i="15"/>
  <c r="V75" i="15"/>
  <c r="V81" i="15"/>
  <c r="V80" i="15"/>
  <c r="V16" i="15"/>
  <c r="D4" i="24"/>
  <c r="E4" i="24" s="1"/>
  <c r="D5" i="24"/>
  <c r="E5" i="24" s="1"/>
  <c r="D6" i="24"/>
  <c r="D7" i="24"/>
  <c r="D8" i="24"/>
  <c r="E8" i="24" s="1"/>
  <c r="D9" i="24"/>
  <c r="D10" i="24"/>
  <c r="E10" i="24" s="1"/>
  <c r="D11" i="24"/>
  <c r="E11" i="24" s="1"/>
  <c r="D12" i="24"/>
  <c r="E12" i="24" s="1"/>
  <c r="D13" i="24"/>
  <c r="E13" i="24" s="1"/>
  <c r="D14" i="24"/>
  <c r="D15" i="24"/>
  <c r="E15" i="24" s="1"/>
  <c r="D16" i="24"/>
  <c r="E16" i="24" s="1"/>
  <c r="D17" i="24"/>
  <c r="D18" i="24"/>
  <c r="E18" i="24" s="1"/>
  <c r="D19" i="24"/>
  <c r="E19" i="24" s="1"/>
  <c r="D20" i="24"/>
  <c r="E20" i="24" s="1"/>
  <c r="D21" i="24"/>
  <c r="E21" i="24" s="1"/>
  <c r="D22" i="24"/>
  <c r="D23" i="24"/>
  <c r="D24" i="24"/>
  <c r="E24" i="24" s="1"/>
  <c r="D25" i="24"/>
  <c r="E25" i="24" s="1"/>
  <c r="D26" i="24"/>
  <c r="E26" i="24" s="1"/>
  <c r="D27" i="24"/>
  <c r="E27" i="24" s="1"/>
  <c r="D28" i="24"/>
  <c r="E28" i="24" s="1"/>
  <c r="D29" i="24"/>
  <c r="E29" i="24" s="1"/>
  <c r="D30" i="24"/>
  <c r="E30" i="24" s="1"/>
  <c r="D31" i="24"/>
  <c r="E31" i="24" s="1"/>
  <c r="D32" i="24"/>
  <c r="E32" i="24" s="1"/>
  <c r="D33" i="24"/>
  <c r="E33" i="24" s="1"/>
  <c r="D34" i="24"/>
  <c r="E34" i="24" s="1"/>
  <c r="D35" i="24"/>
  <c r="E35" i="24" s="1"/>
  <c r="D3" i="24"/>
  <c r="E3" i="24" s="1"/>
  <c r="E6" i="24"/>
  <c r="E7" i="24"/>
  <c r="E9" i="24"/>
  <c r="E14" i="24"/>
  <c r="E17" i="24"/>
  <c r="E22" i="24"/>
  <c r="E23" i="24"/>
  <c r="E2" i="24"/>
  <c r="AZ16" i="15" l="1"/>
  <c r="AZ77" i="15"/>
  <c r="AZ71" i="15"/>
  <c r="AZ65" i="15"/>
  <c r="AZ63" i="15"/>
  <c r="AZ37" i="15"/>
  <c r="AZ32" i="15"/>
  <c r="AZ26" i="15"/>
  <c r="AZ66" i="15"/>
  <c r="AZ49" i="15"/>
  <c r="AZ38" i="15"/>
  <c r="AZ27" i="15"/>
  <c r="AZ6" i="15"/>
  <c r="AZ60" i="15"/>
  <c r="AZ54" i="15"/>
  <c r="AZ78" i="15"/>
  <c r="AZ72" i="15"/>
  <c r="AZ61" i="15"/>
  <c r="AZ55" i="15"/>
  <c r="AZ42" i="15"/>
  <c r="AZ31" i="15"/>
  <c r="AZ21" i="15"/>
  <c r="AZ64" i="15"/>
  <c r="AZ11" i="15"/>
  <c r="AZ50" i="15"/>
  <c r="AZ44" i="15"/>
  <c r="AZ39" i="15"/>
  <c r="AZ33" i="15"/>
  <c r="AZ28" i="15"/>
  <c r="AZ22" i="15"/>
  <c r="AZ17" i="15"/>
  <c r="AZ20" i="15"/>
  <c r="AZ4" i="15"/>
  <c r="AZ15" i="15"/>
  <c r="AZ58" i="15"/>
  <c r="AZ46" i="15"/>
  <c r="AZ40" i="15"/>
  <c r="AZ35" i="15"/>
  <c r="AZ24" i="15"/>
  <c r="AZ18" i="15"/>
  <c r="AZ13" i="15"/>
  <c r="AZ14" i="15"/>
  <c r="AZ57" i="15"/>
  <c r="AZ51" i="15"/>
  <c r="AZ45" i="15"/>
  <c r="AZ34" i="15"/>
  <c r="AZ29" i="15"/>
  <c r="AZ23" i="15"/>
  <c r="AZ41" i="15"/>
  <c r="AZ36" i="15"/>
  <c r="AZ30" i="15"/>
  <c r="AZ25" i="15"/>
  <c r="AZ73" i="15"/>
  <c r="AZ69" i="15"/>
  <c r="AZ56" i="15"/>
  <c r="AZ52" i="15"/>
  <c r="AZ76" i="15"/>
  <c r="AZ68" i="15"/>
  <c r="AZ59" i="15"/>
  <c r="AZ10" i="15"/>
  <c r="AZ67" i="15"/>
  <c r="AZ9" i="15"/>
  <c r="AZ47" i="15"/>
  <c r="B39" i="15"/>
  <c r="B67" i="15"/>
  <c r="B40" i="15"/>
  <c r="B66" i="15"/>
  <c r="B30" i="15"/>
  <c r="B31" i="15"/>
  <c r="B63" i="15"/>
  <c r="B15" i="15"/>
  <c r="B64" i="15"/>
  <c r="B65" i="15"/>
  <c r="B22" i="15"/>
  <c r="B23" i="15"/>
  <c r="M11" i="1"/>
  <c r="L11" i="1"/>
  <c r="K11" i="1"/>
  <c r="H11" i="1"/>
  <c r="M9" i="1"/>
  <c r="K9" i="1"/>
  <c r="I9" i="1"/>
  <c r="H9" i="1"/>
  <c r="E11" i="1"/>
  <c r="D11" i="1"/>
  <c r="G9" i="1"/>
  <c r="F9" i="1"/>
  <c r="E9" i="1"/>
  <c r="B9" i="1"/>
  <c r="I3" i="30" l="1"/>
  <c r="F36" i="1"/>
  <c r="C11" i="1"/>
  <c r="B11" i="1"/>
  <c r="D5" i="30" s="1"/>
  <c r="A9" i="16"/>
  <c r="A8" i="16"/>
  <c r="A7" i="16"/>
  <c r="A6" i="16"/>
  <c r="A5" i="16"/>
  <c r="A4" i="16"/>
  <c r="A3" i="16"/>
  <c r="A2" i="16"/>
  <c r="A3" i="18"/>
  <c r="A4" i="18"/>
  <c r="A5" i="18"/>
  <c r="A6" i="18"/>
  <c r="A7" i="18"/>
  <c r="A8" i="18"/>
  <c r="A9" i="18"/>
  <c r="A2" i="18"/>
  <c r="C2" i="18"/>
  <c r="D2" i="18"/>
  <c r="E2" i="18"/>
  <c r="F2" i="18"/>
  <c r="G2" i="18"/>
  <c r="H2" i="18"/>
  <c r="I2" i="18"/>
  <c r="J2" i="18"/>
  <c r="K2" i="18"/>
  <c r="L2" i="18"/>
  <c r="M2" i="18"/>
  <c r="C3" i="18"/>
  <c r="D3" i="18"/>
  <c r="E3" i="18"/>
  <c r="F3" i="18"/>
  <c r="G3" i="18"/>
  <c r="H3" i="18"/>
  <c r="I3" i="18"/>
  <c r="J3" i="18"/>
  <c r="K3" i="18"/>
  <c r="L3" i="18"/>
  <c r="M3" i="18"/>
  <c r="C4" i="18"/>
  <c r="D4" i="18"/>
  <c r="E4" i="18"/>
  <c r="F4" i="18"/>
  <c r="G4" i="18"/>
  <c r="H4" i="18"/>
  <c r="I4" i="18"/>
  <c r="J4" i="18"/>
  <c r="K4" i="18"/>
  <c r="L4" i="18"/>
  <c r="M4" i="18"/>
  <c r="C5" i="18"/>
  <c r="D5" i="18"/>
  <c r="E5" i="18"/>
  <c r="F5" i="18"/>
  <c r="G5" i="18"/>
  <c r="H5" i="18"/>
  <c r="J5" i="18"/>
  <c r="K5" i="18"/>
  <c r="L5" i="18"/>
  <c r="M5" i="18"/>
  <c r="C6" i="18"/>
  <c r="D6" i="18"/>
  <c r="E6" i="18"/>
  <c r="F6" i="18"/>
  <c r="G6" i="18"/>
  <c r="H6" i="18"/>
  <c r="I6" i="18"/>
  <c r="J6" i="18"/>
  <c r="K6" i="18"/>
  <c r="L6" i="18"/>
  <c r="M6" i="18"/>
  <c r="C7" i="18"/>
  <c r="D7" i="18"/>
  <c r="E7" i="18"/>
  <c r="F7" i="18"/>
  <c r="G7" i="18"/>
  <c r="H7" i="18"/>
  <c r="I7" i="18"/>
  <c r="J7" i="18"/>
  <c r="K7" i="18"/>
  <c r="L7" i="18"/>
  <c r="M7" i="18"/>
  <c r="C8" i="18"/>
  <c r="D8" i="18"/>
  <c r="E8" i="18"/>
  <c r="F8" i="18"/>
  <c r="G8" i="18"/>
  <c r="H8" i="18"/>
  <c r="I8" i="18"/>
  <c r="J8" i="18"/>
  <c r="K8" i="18"/>
  <c r="L8" i="18"/>
  <c r="M8" i="18"/>
  <c r="C9" i="18"/>
  <c r="D9" i="18"/>
  <c r="E9" i="18"/>
  <c r="E10" i="18" s="1"/>
  <c r="F9" i="18"/>
  <c r="G9" i="18"/>
  <c r="H9" i="18"/>
  <c r="I9" i="18"/>
  <c r="J9" i="18"/>
  <c r="K9" i="18"/>
  <c r="L9" i="18"/>
  <c r="M9" i="18"/>
  <c r="M10" i="18" s="1"/>
  <c r="B3" i="18"/>
  <c r="B4" i="18"/>
  <c r="B5" i="18"/>
  <c r="B6" i="18"/>
  <c r="B7" i="18"/>
  <c r="B8" i="18"/>
  <c r="B9" i="18"/>
  <c r="B2" i="18"/>
  <c r="H10" i="18"/>
  <c r="B10" i="18"/>
  <c r="N8" i="18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AP1" i="17"/>
  <c r="AM1" i="17"/>
  <c r="AJ1" i="17"/>
  <c r="AG1" i="17"/>
  <c r="AD1" i="17"/>
  <c r="AA1" i="17"/>
  <c r="X1" i="17"/>
  <c r="U1" i="17"/>
  <c r="R1" i="17"/>
  <c r="O1" i="17"/>
  <c r="L1" i="17"/>
  <c r="I1" i="17"/>
  <c r="F1" i="17"/>
  <c r="C1" i="17"/>
  <c r="B1" i="17"/>
  <c r="A1" i="17"/>
  <c r="B10" i="1"/>
  <c r="N9" i="16"/>
  <c r="N8" i="16"/>
  <c r="N7" i="16"/>
  <c r="N6" i="16"/>
  <c r="N5" i="16"/>
  <c r="N4" i="16"/>
  <c r="N3" i="16"/>
  <c r="N2" i="16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2" i="15"/>
  <c r="B61" i="15"/>
  <c r="B60" i="15"/>
  <c r="B59" i="15"/>
  <c r="B58" i="15"/>
  <c r="B57" i="15"/>
  <c r="B56" i="15"/>
  <c r="B55" i="15"/>
  <c r="B54" i="15"/>
  <c r="B53" i="15"/>
  <c r="B52" i="15"/>
  <c r="B50" i="15"/>
  <c r="B49" i="15"/>
  <c r="B48" i="15"/>
  <c r="B47" i="15"/>
  <c r="B46" i="15"/>
  <c r="B45" i="15"/>
  <c r="B44" i="15"/>
  <c r="B43" i="15"/>
  <c r="B42" i="15"/>
  <c r="B41" i="15"/>
  <c r="B38" i="15"/>
  <c r="B37" i="15"/>
  <c r="B36" i="15"/>
  <c r="B35" i="15"/>
  <c r="B34" i="15"/>
  <c r="B33" i="15"/>
  <c r="B32" i="15"/>
  <c r="B29" i="15"/>
  <c r="B28" i="15"/>
  <c r="B27" i="15"/>
  <c r="B26" i="15"/>
  <c r="B25" i="15"/>
  <c r="B24" i="15"/>
  <c r="B21" i="15"/>
  <c r="B20" i="15"/>
  <c r="B18" i="15"/>
  <c r="B17" i="15"/>
  <c r="B16" i="15"/>
  <c r="B14" i="15"/>
  <c r="B13" i="15"/>
  <c r="B12" i="15"/>
  <c r="B11" i="15"/>
  <c r="B10" i="15"/>
  <c r="B9" i="15"/>
  <c r="B8" i="15"/>
  <c r="B7" i="15"/>
  <c r="B6" i="15"/>
  <c r="B5" i="15"/>
  <c r="B4" i="15"/>
  <c r="AP3" i="15"/>
  <c r="G13" i="30" s="1"/>
  <c r="U3" i="15"/>
  <c r="B3" i="15"/>
  <c r="A3" i="17"/>
  <c r="AP1" i="15"/>
  <c r="AM1" i="15"/>
  <c r="AJ1" i="15"/>
  <c r="AG1" i="15"/>
  <c r="AD1" i="15"/>
  <c r="AA1" i="15"/>
  <c r="X1" i="15"/>
  <c r="U1" i="15"/>
  <c r="R1" i="15"/>
  <c r="O1" i="15"/>
  <c r="L1" i="15"/>
  <c r="F1" i="15"/>
  <c r="C1" i="15"/>
  <c r="B1" i="15"/>
  <c r="AO4" i="14"/>
  <c r="AO4" i="17" s="1"/>
  <c r="AO5" i="14"/>
  <c r="AO5" i="17" s="1"/>
  <c r="AO6" i="14"/>
  <c r="AO6" i="17" s="1"/>
  <c r="AO7" i="14"/>
  <c r="AO7" i="17" s="1"/>
  <c r="AO8" i="14"/>
  <c r="AO8" i="17" s="1"/>
  <c r="AO9" i="14"/>
  <c r="AO9" i="17" s="1"/>
  <c r="AO10" i="14"/>
  <c r="AO10" i="17" s="1"/>
  <c r="AO11" i="14"/>
  <c r="AO11" i="17" s="1"/>
  <c r="AO12" i="14"/>
  <c r="AO12" i="17" s="1"/>
  <c r="AO13" i="14"/>
  <c r="AO13" i="17" s="1"/>
  <c r="AO14" i="14"/>
  <c r="AO14" i="17" s="1"/>
  <c r="AO15" i="14"/>
  <c r="AO15" i="17" s="1"/>
  <c r="AO16" i="14"/>
  <c r="AO16" i="17" s="1"/>
  <c r="AO17" i="14"/>
  <c r="AO17" i="17" s="1"/>
  <c r="AO18" i="14"/>
  <c r="AO18" i="17" s="1"/>
  <c r="AO19" i="14"/>
  <c r="AO19" i="17" s="1"/>
  <c r="AO20" i="14"/>
  <c r="AO20" i="17" s="1"/>
  <c r="AO21" i="14"/>
  <c r="AO21" i="17" s="1"/>
  <c r="AO22" i="14"/>
  <c r="AO22" i="17" s="1"/>
  <c r="AO23" i="14"/>
  <c r="AO23" i="17" s="1"/>
  <c r="AO24" i="14"/>
  <c r="AO24" i="17" s="1"/>
  <c r="AO25" i="14"/>
  <c r="AO25" i="17" s="1"/>
  <c r="AO26" i="14"/>
  <c r="AO26" i="17" s="1"/>
  <c r="AO27" i="14"/>
  <c r="AO27" i="17" s="1"/>
  <c r="AO28" i="14"/>
  <c r="AO28" i="17" s="1"/>
  <c r="AO29" i="14"/>
  <c r="AO29" i="17" s="1"/>
  <c r="AO30" i="14"/>
  <c r="AO30" i="17" s="1"/>
  <c r="AO31" i="14"/>
  <c r="AO31" i="17" s="1"/>
  <c r="AO32" i="14"/>
  <c r="AO32" i="17" s="1"/>
  <c r="AO33" i="14"/>
  <c r="AO33" i="17" s="1"/>
  <c r="AO34" i="14"/>
  <c r="AO34" i="17" s="1"/>
  <c r="AO35" i="14"/>
  <c r="AO35" i="17" s="1"/>
  <c r="AO36" i="14"/>
  <c r="AO36" i="17" s="1"/>
  <c r="AO37" i="14"/>
  <c r="AO37" i="17" s="1"/>
  <c r="AO38" i="14"/>
  <c r="AO38" i="17" s="1"/>
  <c r="AO39" i="14"/>
  <c r="AO39" i="17" s="1"/>
  <c r="AO40" i="14"/>
  <c r="AO40" i="17" s="1"/>
  <c r="AO41" i="14"/>
  <c r="AO41" i="17" s="1"/>
  <c r="AO42" i="14"/>
  <c r="AO42" i="17" s="1"/>
  <c r="AO43" i="14"/>
  <c r="AO43" i="17" s="1"/>
  <c r="AO44" i="14"/>
  <c r="AO44" i="17" s="1"/>
  <c r="AO45" i="14"/>
  <c r="AO45" i="17" s="1"/>
  <c r="AO46" i="14"/>
  <c r="AO46" i="17" s="1"/>
  <c r="AO47" i="14"/>
  <c r="AO47" i="17" s="1"/>
  <c r="AO48" i="14"/>
  <c r="AO48" i="17" s="1"/>
  <c r="AO49" i="14"/>
  <c r="AO49" i="17" s="1"/>
  <c r="AO50" i="14"/>
  <c r="AO50" i="17" s="1"/>
  <c r="AO51" i="14"/>
  <c r="AO51" i="17" s="1"/>
  <c r="AO52" i="14"/>
  <c r="AO52" i="17" s="1"/>
  <c r="AO53" i="14"/>
  <c r="AO53" i="17" s="1"/>
  <c r="AO54" i="14"/>
  <c r="AO54" i="17" s="1"/>
  <c r="AO55" i="14"/>
  <c r="AO55" i="17" s="1"/>
  <c r="AO56" i="14"/>
  <c r="AO56" i="17" s="1"/>
  <c r="AO57" i="14"/>
  <c r="AO57" i="17" s="1"/>
  <c r="AO58" i="14"/>
  <c r="AO58" i="17" s="1"/>
  <c r="AO59" i="14"/>
  <c r="AO59" i="17" s="1"/>
  <c r="AO60" i="14"/>
  <c r="AO60" i="17" s="1"/>
  <c r="AO61" i="14"/>
  <c r="AO61" i="17" s="1"/>
  <c r="AO62" i="14"/>
  <c r="AO62" i="17" s="1"/>
  <c r="AO63" i="14"/>
  <c r="AO63" i="17" s="1"/>
  <c r="AO64" i="14"/>
  <c r="AO64" i="17" s="1"/>
  <c r="AO65" i="14"/>
  <c r="AO65" i="17" s="1"/>
  <c r="AO66" i="14"/>
  <c r="AO66" i="17" s="1"/>
  <c r="AO67" i="14"/>
  <c r="AO67" i="17" s="1"/>
  <c r="AO68" i="14"/>
  <c r="AO68" i="17" s="1"/>
  <c r="AO69" i="14"/>
  <c r="AO69" i="17" s="1"/>
  <c r="AO70" i="14"/>
  <c r="AO70" i="17" s="1"/>
  <c r="AO71" i="14"/>
  <c r="AO71" i="17" s="1"/>
  <c r="AO72" i="14"/>
  <c r="AO72" i="17" s="1"/>
  <c r="AO73" i="14"/>
  <c r="AO73" i="17" s="1"/>
  <c r="AO74" i="14"/>
  <c r="AO74" i="17" s="1"/>
  <c r="AO75" i="14"/>
  <c r="AO75" i="17" s="1"/>
  <c r="AO76" i="14"/>
  <c r="AO76" i="17" s="1"/>
  <c r="AO77" i="14"/>
  <c r="AO77" i="17" s="1"/>
  <c r="AO78" i="14"/>
  <c r="AO78" i="17" s="1"/>
  <c r="AO79" i="14"/>
  <c r="AO79" i="17" s="1"/>
  <c r="AO80" i="14"/>
  <c r="AO80" i="17" s="1"/>
  <c r="AO81" i="14"/>
  <c r="AO81" i="17" s="1"/>
  <c r="AO82" i="14"/>
  <c r="AO82" i="17" s="1"/>
  <c r="AO83" i="14"/>
  <c r="AO83" i="17" s="1"/>
  <c r="AO84" i="14"/>
  <c r="AO84" i="17" s="1"/>
  <c r="AO85" i="14"/>
  <c r="AO85" i="17" s="1"/>
  <c r="AO86" i="14"/>
  <c r="AO86" i="17" s="1"/>
  <c r="AO87" i="14"/>
  <c r="AO87" i="17" s="1"/>
  <c r="AO88" i="14"/>
  <c r="AO88" i="17" s="1"/>
  <c r="AO89" i="14"/>
  <c r="AO89" i="17" s="1"/>
  <c r="AO90" i="14"/>
  <c r="AO90" i="17" s="1"/>
  <c r="AO91" i="14"/>
  <c r="AO91" i="17" s="1"/>
  <c r="AO92" i="14"/>
  <c r="AO92" i="17" s="1"/>
  <c r="AO93" i="14"/>
  <c r="AO93" i="17" s="1"/>
  <c r="AO94" i="14"/>
  <c r="AO94" i="17" s="1"/>
  <c r="AO95" i="14"/>
  <c r="AO95" i="17" s="1"/>
  <c r="AO96" i="14"/>
  <c r="AO96" i="17" s="1"/>
  <c r="AO97" i="14"/>
  <c r="AO97" i="17" s="1"/>
  <c r="AO98" i="14"/>
  <c r="AO98" i="17" s="1"/>
  <c r="AO99" i="14"/>
  <c r="AO99" i="17" s="1"/>
  <c r="AO100" i="14"/>
  <c r="AO100" i="17" s="1"/>
  <c r="AL4" i="14"/>
  <c r="AL4" i="17" s="1"/>
  <c r="AL5" i="14"/>
  <c r="AL5" i="17" s="1"/>
  <c r="AL6" i="14"/>
  <c r="AL6" i="17" s="1"/>
  <c r="AL7" i="14"/>
  <c r="AL7" i="17" s="1"/>
  <c r="AL8" i="14"/>
  <c r="AL8" i="17" s="1"/>
  <c r="AL9" i="14"/>
  <c r="AL9" i="17" s="1"/>
  <c r="AL10" i="14"/>
  <c r="AL10" i="17" s="1"/>
  <c r="AL11" i="14"/>
  <c r="AL11" i="17" s="1"/>
  <c r="AL12" i="14"/>
  <c r="AL12" i="17" s="1"/>
  <c r="AL13" i="14"/>
  <c r="AL13" i="17" s="1"/>
  <c r="AL14" i="14"/>
  <c r="AL14" i="17" s="1"/>
  <c r="AL15" i="14"/>
  <c r="AL15" i="17" s="1"/>
  <c r="AL16" i="14"/>
  <c r="AL16" i="17" s="1"/>
  <c r="AL17" i="14"/>
  <c r="AL17" i="17" s="1"/>
  <c r="AL18" i="14"/>
  <c r="AL18" i="17" s="1"/>
  <c r="AL19" i="14"/>
  <c r="AL19" i="17" s="1"/>
  <c r="AL20" i="14"/>
  <c r="AL20" i="17" s="1"/>
  <c r="AL21" i="14"/>
  <c r="AL21" i="17" s="1"/>
  <c r="AL22" i="14"/>
  <c r="AL22" i="17" s="1"/>
  <c r="AL23" i="14"/>
  <c r="AL23" i="17" s="1"/>
  <c r="AL24" i="14"/>
  <c r="AL24" i="17" s="1"/>
  <c r="AL25" i="14"/>
  <c r="AL25" i="17" s="1"/>
  <c r="AL26" i="14"/>
  <c r="AL26" i="17" s="1"/>
  <c r="AL27" i="14"/>
  <c r="AL27" i="17" s="1"/>
  <c r="AL28" i="14"/>
  <c r="AL28" i="17" s="1"/>
  <c r="AL29" i="14"/>
  <c r="AL29" i="17" s="1"/>
  <c r="AL30" i="14"/>
  <c r="AL30" i="17" s="1"/>
  <c r="AL31" i="14"/>
  <c r="AL31" i="17" s="1"/>
  <c r="AL32" i="14"/>
  <c r="AL32" i="17" s="1"/>
  <c r="AL33" i="14"/>
  <c r="AL33" i="17" s="1"/>
  <c r="AL34" i="14"/>
  <c r="AL34" i="17" s="1"/>
  <c r="AL35" i="14"/>
  <c r="AL35" i="17" s="1"/>
  <c r="AL36" i="14"/>
  <c r="AL36" i="17" s="1"/>
  <c r="AL37" i="14"/>
  <c r="AL37" i="17" s="1"/>
  <c r="AL38" i="14"/>
  <c r="AL38" i="17" s="1"/>
  <c r="AL39" i="14"/>
  <c r="AL39" i="17" s="1"/>
  <c r="AL40" i="14"/>
  <c r="AL40" i="17" s="1"/>
  <c r="AL41" i="14"/>
  <c r="AL41" i="17" s="1"/>
  <c r="AL42" i="14"/>
  <c r="AL42" i="17" s="1"/>
  <c r="AL43" i="14"/>
  <c r="AL43" i="17" s="1"/>
  <c r="AL44" i="14"/>
  <c r="AL44" i="17" s="1"/>
  <c r="AL45" i="14"/>
  <c r="AL45" i="17" s="1"/>
  <c r="AL46" i="14"/>
  <c r="AL46" i="17" s="1"/>
  <c r="AL47" i="14"/>
  <c r="AL47" i="17" s="1"/>
  <c r="AL48" i="14"/>
  <c r="AL48" i="17" s="1"/>
  <c r="AL49" i="14"/>
  <c r="AL49" i="17" s="1"/>
  <c r="AL50" i="14"/>
  <c r="AL50" i="17" s="1"/>
  <c r="AL51" i="14"/>
  <c r="AL51" i="17" s="1"/>
  <c r="AL52" i="14"/>
  <c r="AL52" i="17" s="1"/>
  <c r="AL53" i="14"/>
  <c r="AL53" i="17" s="1"/>
  <c r="AL54" i="14"/>
  <c r="AL54" i="17" s="1"/>
  <c r="AL55" i="14"/>
  <c r="AL55" i="17" s="1"/>
  <c r="AL56" i="14"/>
  <c r="AL56" i="17" s="1"/>
  <c r="AL57" i="14"/>
  <c r="AL57" i="17" s="1"/>
  <c r="AL58" i="14"/>
  <c r="AL58" i="17" s="1"/>
  <c r="AL59" i="14"/>
  <c r="AL59" i="17" s="1"/>
  <c r="AL60" i="14"/>
  <c r="AL60" i="17" s="1"/>
  <c r="AL61" i="14"/>
  <c r="AL61" i="17" s="1"/>
  <c r="AL62" i="14"/>
  <c r="AL62" i="17" s="1"/>
  <c r="AL63" i="14"/>
  <c r="AL63" i="17" s="1"/>
  <c r="AL64" i="14"/>
  <c r="AL64" i="17" s="1"/>
  <c r="AL65" i="14"/>
  <c r="AL65" i="17" s="1"/>
  <c r="AL66" i="14"/>
  <c r="AL66" i="17" s="1"/>
  <c r="AL67" i="14"/>
  <c r="AL67" i="17" s="1"/>
  <c r="AL68" i="14"/>
  <c r="AL68" i="17" s="1"/>
  <c r="AL69" i="14"/>
  <c r="AL69" i="17" s="1"/>
  <c r="AL70" i="14"/>
  <c r="AL70" i="17" s="1"/>
  <c r="AL71" i="14"/>
  <c r="AL71" i="17" s="1"/>
  <c r="AL72" i="14"/>
  <c r="AL72" i="17" s="1"/>
  <c r="AL73" i="14"/>
  <c r="AL73" i="17" s="1"/>
  <c r="AL74" i="14"/>
  <c r="AL74" i="17" s="1"/>
  <c r="AL75" i="14"/>
  <c r="AL75" i="17" s="1"/>
  <c r="AL76" i="14"/>
  <c r="AL76" i="17" s="1"/>
  <c r="AL77" i="14"/>
  <c r="AL77" i="17" s="1"/>
  <c r="AL78" i="14"/>
  <c r="AL78" i="17" s="1"/>
  <c r="AL79" i="14"/>
  <c r="AL79" i="17" s="1"/>
  <c r="AL80" i="14"/>
  <c r="AL80" i="17" s="1"/>
  <c r="AL81" i="14"/>
  <c r="AL81" i="17" s="1"/>
  <c r="AL82" i="14"/>
  <c r="AL82" i="17" s="1"/>
  <c r="AL83" i="14"/>
  <c r="AL83" i="17" s="1"/>
  <c r="AL84" i="14"/>
  <c r="AL84" i="17" s="1"/>
  <c r="AL85" i="14"/>
  <c r="AL85" i="17" s="1"/>
  <c r="AL86" i="14"/>
  <c r="AL86" i="17" s="1"/>
  <c r="AL87" i="14"/>
  <c r="AL87" i="17" s="1"/>
  <c r="AL88" i="14"/>
  <c r="AL88" i="17" s="1"/>
  <c r="AL89" i="14"/>
  <c r="AL89" i="17" s="1"/>
  <c r="AL90" i="14"/>
  <c r="AL90" i="17" s="1"/>
  <c r="AL91" i="14"/>
  <c r="AL91" i="17" s="1"/>
  <c r="AL92" i="14"/>
  <c r="AL92" i="17" s="1"/>
  <c r="AL93" i="14"/>
  <c r="AL93" i="17" s="1"/>
  <c r="AL94" i="14"/>
  <c r="AL94" i="17" s="1"/>
  <c r="AL95" i="14"/>
  <c r="AL95" i="17" s="1"/>
  <c r="AL96" i="14"/>
  <c r="AL96" i="17" s="1"/>
  <c r="AL97" i="14"/>
  <c r="AL97" i="17" s="1"/>
  <c r="AL98" i="14"/>
  <c r="AL98" i="17" s="1"/>
  <c r="AL99" i="14"/>
  <c r="AL99" i="17" s="1"/>
  <c r="AL100" i="14"/>
  <c r="AL100" i="17" s="1"/>
  <c r="AI4" i="14"/>
  <c r="AI4" i="17" s="1"/>
  <c r="AI5" i="14"/>
  <c r="AI5" i="17" s="1"/>
  <c r="AI6" i="14"/>
  <c r="AI6" i="17" s="1"/>
  <c r="AI7" i="14"/>
  <c r="AI7" i="17" s="1"/>
  <c r="AI8" i="14"/>
  <c r="AI8" i="17" s="1"/>
  <c r="AI9" i="14"/>
  <c r="AI9" i="17" s="1"/>
  <c r="AI10" i="14"/>
  <c r="AI10" i="17" s="1"/>
  <c r="AI11" i="14"/>
  <c r="AI11" i="17" s="1"/>
  <c r="AI12" i="14"/>
  <c r="AI12" i="17" s="1"/>
  <c r="AI13" i="14"/>
  <c r="AI13" i="17" s="1"/>
  <c r="AI14" i="14"/>
  <c r="AI14" i="17" s="1"/>
  <c r="AI15" i="14"/>
  <c r="AI15" i="17" s="1"/>
  <c r="AI16" i="14"/>
  <c r="AI16" i="17" s="1"/>
  <c r="AI17" i="14"/>
  <c r="AI17" i="17" s="1"/>
  <c r="AI18" i="14"/>
  <c r="AI18" i="17" s="1"/>
  <c r="AI19" i="14"/>
  <c r="AI19" i="17" s="1"/>
  <c r="AI20" i="14"/>
  <c r="AI20" i="17" s="1"/>
  <c r="AI21" i="14"/>
  <c r="AI21" i="17" s="1"/>
  <c r="AI22" i="14"/>
  <c r="AI22" i="17" s="1"/>
  <c r="AI23" i="14"/>
  <c r="AI23" i="17" s="1"/>
  <c r="AI24" i="14"/>
  <c r="AI24" i="17" s="1"/>
  <c r="AI25" i="14"/>
  <c r="AI25" i="17" s="1"/>
  <c r="AI26" i="14"/>
  <c r="AI26" i="17" s="1"/>
  <c r="AI27" i="14"/>
  <c r="AI27" i="17" s="1"/>
  <c r="AI28" i="14"/>
  <c r="AI28" i="17" s="1"/>
  <c r="AI29" i="14"/>
  <c r="AI29" i="17" s="1"/>
  <c r="AI30" i="14"/>
  <c r="AI30" i="17" s="1"/>
  <c r="AI31" i="14"/>
  <c r="AI31" i="17" s="1"/>
  <c r="AI32" i="14"/>
  <c r="AI32" i="17" s="1"/>
  <c r="AI33" i="14"/>
  <c r="AI33" i="17" s="1"/>
  <c r="AI34" i="14"/>
  <c r="AI34" i="17" s="1"/>
  <c r="AI35" i="14"/>
  <c r="AI35" i="17" s="1"/>
  <c r="AI36" i="14"/>
  <c r="AI36" i="17" s="1"/>
  <c r="AI37" i="14"/>
  <c r="AI37" i="17" s="1"/>
  <c r="AI38" i="14"/>
  <c r="AI38" i="17" s="1"/>
  <c r="AI39" i="14"/>
  <c r="AI39" i="17" s="1"/>
  <c r="AI40" i="14"/>
  <c r="AI40" i="17" s="1"/>
  <c r="AI41" i="14"/>
  <c r="AI41" i="17" s="1"/>
  <c r="AI42" i="14"/>
  <c r="AI42" i="17" s="1"/>
  <c r="AI43" i="14"/>
  <c r="AI43" i="17" s="1"/>
  <c r="AI44" i="14"/>
  <c r="AI44" i="17" s="1"/>
  <c r="AI45" i="14"/>
  <c r="AI45" i="17" s="1"/>
  <c r="AI46" i="14"/>
  <c r="AI46" i="17" s="1"/>
  <c r="AI47" i="14"/>
  <c r="AI47" i="17" s="1"/>
  <c r="AI48" i="14"/>
  <c r="AI48" i="17" s="1"/>
  <c r="AI49" i="14"/>
  <c r="AI49" i="17" s="1"/>
  <c r="AI50" i="14"/>
  <c r="AI50" i="17" s="1"/>
  <c r="AI51" i="14"/>
  <c r="AI51" i="17" s="1"/>
  <c r="AI52" i="14"/>
  <c r="AI52" i="17" s="1"/>
  <c r="AI53" i="14"/>
  <c r="AI53" i="17" s="1"/>
  <c r="AI54" i="14"/>
  <c r="AI54" i="17" s="1"/>
  <c r="AI55" i="14"/>
  <c r="AI55" i="17" s="1"/>
  <c r="AI56" i="14"/>
  <c r="AI56" i="17" s="1"/>
  <c r="AI57" i="14"/>
  <c r="AI57" i="17" s="1"/>
  <c r="AI58" i="14"/>
  <c r="AI58" i="17" s="1"/>
  <c r="AI59" i="14"/>
  <c r="AI59" i="17" s="1"/>
  <c r="AI60" i="14"/>
  <c r="AI60" i="17" s="1"/>
  <c r="AI61" i="14"/>
  <c r="AI61" i="17" s="1"/>
  <c r="AI62" i="14"/>
  <c r="AI62" i="17" s="1"/>
  <c r="AI63" i="14"/>
  <c r="AI63" i="17" s="1"/>
  <c r="AI64" i="14"/>
  <c r="AI64" i="17" s="1"/>
  <c r="AI65" i="14"/>
  <c r="AI65" i="17" s="1"/>
  <c r="AI66" i="14"/>
  <c r="AI66" i="17" s="1"/>
  <c r="AI67" i="14"/>
  <c r="AI67" i="17" s="1"/>
  <c r="AI68" i="14"/>
  <c r="AI68" i="17" s="1"/>
  <c r="AI69" i="14"/>
  <c r="AI69" i="17" s="1"/>
  <c r="AI70" i="14"/>
  <c r="AI70" i="17" s="1"/>
  <c r="AI71" i="14"/>
  <c r="AI71" i="17" s="1"/>
  <c r="AI72" i="14"/>
  <c r="AI72" i="17" s="1"/>
  <c r="AI73" i="14"/>
  <c r="AI73" i="17" s="1"/>
  <c r="AI74" i="14"/>
  <c r="AI74" i="17" s="1"/>
  <c r="AI75" i="14"/>
  <c r="AI75" i="17" s="1"/>
  <c r="AI76" i="14"/>
  <c r="AI76" i="17" s="1"/>
  <c r="AI77" i="14"/>
  <c r="AI77" i="17" s="1"/>
  <c r="AI78" i="14"/>
  <c r="AI78" i="17" s="1"/>
  <c r="AI79" i="14"/>
  <c r="AI79" i="17" s="1"/>
  <c r="AI80" i="14"/>
  <c r="AI80" i="17" s="1"/>
  <c r="AI81" i="14"/>
  <c r="AI81" i="17" s="1"/>
  <c r="AI82" i="14"/>
  <c r="AI82" i="17" s="1"/>
  <c r="AI83" i="14"/>
  <c r="AI83" i="17" s="1"/>
  <c r="AI84" i="14"/>
  <c r="AI84" i="17" s="1"/>
  <c r="AI85" i="14"/>
  <c r="AI85" i="17" s="1"/>
  <c r="AI86" i="14"/>
  <c r="AI86" i="17" s="1"/>
  <c r="AI87" i="14"/>
  <c r="AI87" i="17" s="1"/>
  <c r="AI88" i="14"/>
  <c r="AI88" i="17" s="1"/>
  <c r="AI89" i="14"/>
  <c r="AI89" i="17" s="1"/>
  <c r="AI90" i="14"/>
  <c r="AI90" i="17" s="1"/>
  <c r="AI91" i="14"/>
  <c r="AI91" i="17" s="1"/>
  <c r="AI92" i="14"/>
  <c r="AI92" i="17" s="1"/>
  <c r="AI93" i="14"/>
  <c r="AI93" i="17" s="1"/>
  <c r="AI94" i="14"/>
  <c r="AI94" i="17" s="1"/>
  <c r="AI95" i="14"/>
  <c r="AI95" i="17" s="1"/>
  <c r="AI96" i="14"/>
  <c r="AI96" i="17" s="1"/>
  <c r="AI97" i="14"/>
  <c r="AI97" i="17" s="1"/>
  <c r="AI98" i="14"/>
  <c r="AI98" i="17" s="1"/>
  <c r="AI99" i="14"/>
  <c r="AI99" i="17" s="1"/>
  <c r="AI100" i="14"/>
  <c r="AI100" i="17" s="1"/>
  <c r="AF4" i="14"/>
  <c r="AF4" i="17" s="1"/>
  <c r="AF5" i="14"/>
  <c r="AF5" i="17" s="1"/>
  <c r="AF6" i="14"/>
  <c r="AF6" i="17" s="1"/>
  <c r="AF7" i="14"/>
  <c r="AF7" i="17" s="1"/>
  <c r="AF8" i="14"/>
  <c r="AF8" i="17" s="1"/>
  <c r="AF9" i="14"/>
  <c r="AF9" i="17" s="1"/>
  <c r="AF10" i="14"/>
  <c r="AF10" i="17" s="1"/>
  <c r="AF11" i="14"/>
  <c r="AF11" i="17" s="1"/>
  <c r="AF12" i="14"/>
  <c r="AF12" i="17" s="1"/>
  <c r="AF13" i="14"/>
  <c r="AF13" i="17" s="1"/>
  <c r="AF14" i="14"/>
  <c r="AF14" i="17" s="1"/>
  <c r="AF15" i="14"/>
  <c r="AF15" i="17" s="1"/>
  <c r="AF16" i="14"/>
  <c r="AF16" i="17" s="1"/>
  <c r="AF17" i="14"/>
  <c r="AF17" i="17" s="1"/>
  <c r="AF18" i="14"/>
  <c r="AF18" i="17" s="1"/>
  <c r="AF19" i="14"/>
  <c r="AF19" i="17" s="1"/>
  <c r="AF20" i="14"/>
  <c r="AF20" i="17" s="1"/>
  <c r="AF21" i="14"/>
  <c r="AF21" i="17" s="1"/>
  <c r="AF22" i="14"/>
  <c r="AF22" i="17" s="1"/>
  <c r="AF23" i="14"/>
  <c r="AF23" i="17" s="1"/>
  <c r="AF24" i="14"/>
  <c r="AF24" i="17" s="1"/>
  <c r="AF25" i="14"/>
  <c r="AF25" i="17" s="1"/>
  <c r="AF26" i="14"/>
  <c r="AF26" i="17" s="1"/>
  <c r="AF27" i="14"/>
  <c r="AF27" i="17" s="1"/>
  <c r="AF28" i="14"/>
  <c r="AF28" i="17" s="1"/>
  <c r="AF29" i="14"/>
  <c r="AF29" i="17" s="1"/>
  <c r="AF30" i="14"/>
  <c r="AF30" i="17" s="1"/>
  <c r="AF31" i="14"/>
  <c r="AF31" i="17" s="1"/>
  <c r="AF32" i="14"/>
  <c r="AF32" i="17" s="1"/>
  <c r="AF33" i="14"/>
  <c r="AF33" i="17" s="1"/>
  <c r="AF34" i="14"/>
  <c r="AF34" i="17" s="1"/>
  <c r="AF35" i="14"/>
  <c r="AF35" i="17" s="1"/>
  <c r="AF36" i="14"/>
  <c r="AF36" i="17" s="1"/>
  <c r="AF37" i="14"/>
  <c r="AF37" i="17" s="1"/>
  <c r="AF38" i="14"/>
  <c r="AF38" i="17" s="1"/>
  <c r="AF39" i="14"/>
  <c r="AF39" i="17" s="1"/>
  <c r="AF40" i="14"/>
  <c r="AF40" i="17" s="1"/>
  <c r="AF41" i="14"/>
  <c r="AF41" i="17" s="1"/>
  <c r="AF42" i="14"/>
  <c r="AF42" i="17" s="1"/>
  <c r="AF43" i="14"/>
  <c r="AF43" i="17" s="1"/>
  <c r="AF44" i="14"/>
  <c r="AF44" i="17" s="1"/>
  <c r="AF45" i="14"/>
  <c r="AF45" i="17" s="1"/>
  <c r="AF46" i="14"/>
  <c r="AF46" i="17" s="1"/>
  <c r="AF47" i="14"/>
  <c r="AF47" i="17" s="1"/>
  <c r="AF48" i="14"/>
  <c r="AF48" i="17" s="1"/>
  <c r="AF49" i="14"/>
  <c r="AF49" i="17" s="1"/>
  <c r="AF50" i="14"/>
  <c r="AF50" i="17" s="1"/>
  <c r="AF51" i="14"/>
  <c r="AF51" i="17" s="1"/>
  <c r="AF52" i="14"/>
  <c r="AF52" i="17" s="1"/>
  <c r="AF53" i="14"/>
  <c r="AF53" i="17" s="1"/>
  <c r="AF54" i="14"/>
  <c r="AF54" i="17" s="1"/>
  <c r="AF55" i="14"/>
  <c r="AF55" i="17" s="1"/>
  <c r="AF56" i="14"/>
  <c r="AF56" i="17" s="1"/>
  <c r="AF57" i="14"/>
  <c r="AF57" i="17" s="1"/>
  <c r="AF58" i="14"/>
  <c r="AF58" i="17" s="1"/>
  <c r="AF59" i="14"/>
  <c r="AF59" i="17" s="1"/>
  <c r="AF60" i="14"/>
  <c r="AF60" i="17" s="1"/>
  <c r="AF61" i="14"/>
  <c r="AF61" i="17" s="1"/>
  <c r="AF62" i="14"/>
  <c r="AF62" i="17" s="1"/>
  <c r="AF63" i="14"/>
  <c r="AF63" i="17" s="1"/>
  <c r="AF64" i="14"/>
  <c r="AF64" i="17" s="1"/>
  <c r="AF65" i="14"/>
  <c r="AF65" i="17" s="1"/>
  <c r="AF66" i="14"/>
  <c r="AF66" i="17" s="1"/>
  <c r="AF67" i="14"/>
  <c r="AF67" i="17" s="1"/>
  <c r="AF68" i="14"/>
  <c r="AF68" i="17" s="1"/>
  <c r="AF69" i="14"/>
  <c r="AF69" i="17" s="1"/>
  <c r="AF70" i="14"/>
  <c r="AF70" i="17" s="1"/>
  <c r="AF71" i="14"/>
  <c r="AF71" i="17" s="1"/>
  <c r="AF72" i="14"/>
  <c r="AF72" i="17" s="1"/>
  <c r="AF73" i="14"/>
  <c r="AF73" i="17" s="1"/>
  <c r="AF74" i="14"/>
  <c r="AF74" i="17" s="1"/>
  <c r="AF75" i="14"/>
  <c r="AF75" i="17" s="1"/>
  <c r="AF76" i="14"/>
  <c r="AF76" i="17" s="1"/>
  <c r="AF77" i="14"/>
  <c r="AF77" i="17" s="1"/>
  <c r="AF78" i="14"/>
  <c r="AF78" i="17" s="1"/>
  <c r="AF79" i="14"/>
  <c r="AF79" i="17" s="1"/>
  <c r="AF80" i="14"/>
  <c r="AF80" i="17" s="1"/>
  <c r="AF81" i="14"/>
  <c r="AF81" i="17" s="1"/>
  <c r="AF82" i="14"/>
  <c r="AF82" i="17" s="1"/>
  <c r="AF83" i="14"/>
  <c r="AF83" i="17" s="1"/>
  <c r="AF84" i="14"/>
  <c r="AF84" i="17" s="1"/>
  <c r="AF85" i="14"/>
  <c r="AF85" i="17" s="1"/>
  <c r="AF86" i="14"/>
  <c r="AF86" i="17" s="1"/>
  <c r="AF87" i="14"/>
  <c r="AF87" i="17" s="1"/>
  <c r="AF88" i="14"/>
  <c r="AF88" i="17" s="1"/>
  <c r="AF89" i="14"/>
  <c r="AF89" i="17" s="1"/>
  <c r="AF90" i="14"/>
  <c r="AF90" i="17" s="1"/>
  <c r="AF91" i="14"/>
  <c r="AF91" i="17" s="1"/>
  <c r="AF92" i="14"/>
  <c r="AF92" i="17" s="1"/>
  <c r="AF93" i="14"/>
  <c r="AF93" i="17" s="1"/>
  <c r="AF94" i="14"/>
  <c r="AF94" i="17" s="1"/>
  <c r="AF95" i="14"/>
  <c r="AF95" i="17" s="1"/>
  <c r="AF96" i="14"/>
  <c r="AF96" i="17" s="1"/>
  <c r="AF97" i="14"/>
  <c r="AF97" i="17" s="1"/>
  <c r="AF98" i="14"/>
  <c r="AF98" i="17" s="1"/>
  <c r="AF99" i="14"/>
  <c r="AF99" i="17" s="1"/>
  <c r="AF100" i="14"/>
  <c r="AF100" i="17" s="1"/>
  <c r="AC4" i="14"/>
  <c r="AC4" i="17" s="1"/>
  <c r="AC5" i="14"/>
  <c r="AC5" i="17" s="1"/>
  <c r="AC6" i="14"/>
  <c r="AC6" i="17" s="1"/>
  <c r="AC7" i="14"/>
  <c r="AC7" i="17" s="1"/>
  <c r="AC8" i="14"/>
  <c r="AC8" i="17" s="1"/>
  <c r="AC9" i="14"/>
  <c r="AC9" i="17" s="1"/>
  <c r="AC10" i="14"/>
  <c r="AC10" i="17" s="1"/>
  <c r="AC11" i="14"/>
  <c r="AC11" i="17" s="1"/>
  <c r="AC12" i="14"/>
  <c r="AC13" i="14"/>
  <c r="AC13" i="17" s="1"/>
  <c r="AC14" i="14"/>
  <c r="AC14" i="17" s="1"/>
  <c r="AC15" i="14"/>
  <c r="AC15" i="17" s="1"/>
  <c r="AC16" i="14"/>
  <c r="AC16" i="17" s="1"/>
  <c r="AC17" i="14"/>
  <c r="AC17" i="17" s="1"/>
  <c r="AC18" i="14"/>
  <c r="AC18" i="17" s="1"/>
  <c r="AC19" i="14"/>
  <c r="AC19" i="17" s="1"/>
  <c r="AC20" i="14"/>
  <c r="AC20" i="17" s="1"/>
  <c r="AC21" i="14"/>
  <c r="AC21" i="17" s="1"/>
  <c r="AC22" i="14"/>
  <c r="AC22" i="17" s="1"/>
  <c r="AC23" i="14"/>
  <c r="AC23" i="17" s="1"/>
  <c r="AC24" i="14"/>
  <c r="AC24" i="17" s="1"/>
  <c r="AC25" i="14"/>
  <c r="AC25" i="17" s="1"/>
  <c r="AC26" i="14"/>
  <c r="AC26" i="17" s="1"/>
  <c r="AC27" i="14"/>
  <c r="AC27" i="17" s="1"/>
  <c r="AC28" i="14"/>
  <c r="AC28" i="17" s="1"/>
  <c r="AC29" i="14"/>
  <c r="AC29" i="17" s="1"/>
  <c r="AC30" i="14"/>
  <c r="AC30" i="17" s="1"/>
  <c r="AC31" i="14"/>
  <c r="AC31" i="17" s="1"/>
  <c r="AC32" i="14"/>
  <c r="AC32" i="17" s="1"/>
  <c r="AC33" i="14"/>
  <c r="AC33" i="17" s="1"/>
  <c r="AC34" i="14"/>
  <c r="AC34" i="17" s="1"/>
  <c r="AC35" i="14"/>
  <c r="AC35" i="17" s="1"/>
  <c r="AC36" i="14"/>
  <c r="AC36" i="17" s="1"/>
  <c r="AC37" i="14"/>
  <c r="AC37" i="17" s="1"/>
  <c r="AC38" i="14"/>
  <c r="AC38" i="17" s="1"/>
  <c r="AC39" i="14"/>
  <c r="AC39" i="17" s="1"/>
  <c r="AC40" i="14"/>
  <c r="AC40" i="17" s="1"/>
  <c r="AC41" i="14"/>
  <c r="AC41" i="17" s="1"/>
  <c r="AC42" i="14"/>
  <c r="AC42" i="17" s="1"/>
  <c r="AC43" i="14"/>
  <c r="AC43" i="17" s="1"/>
  <c r="AC44" i="14"/>
  <c r="AC44" i="17" s="1"/>
  <c r="AC45" i="14"/>
  <c r="AC45" i="17" s="1"/>
  <c r="AC46" i="14"/>
  <c r="AC46" i="17" s="1"/>
  <c r="AC47" i="14"/>
  <c r="AC47" i="17" s="1"/>
  <c r="AC48" i="14"/>
  <c r="AC48" i="17" s="1"/>
  <c r="AC49" i="14"/>
  <c r="AC49" i="17" s="1"/>
  <c r="AC50" i="14"/>
  <c r="AC50" i="17" s="1"/>
  <c r="AC51" i="14"/>
  <c r="AC51" i="17" s="1"/>
  <c r="AC52" i="14"/>
  <c r="AC52" i="17" s="1"/>
  <c r="AC53" i="14"/>
  <c r="AC53" i="17" s="1"/>
  <c r="AC54" i="14"/>
  <c r="AC54" i="17" s="1"/>
  <c r="AC55" i="14"/>
  <c r="AC55" i="17" s="1"/>
  <c r="AC56" i="14"/>
  <c r="AC56" i="17" s="1"/>
  <c r="AC57" i="14"/>
  <c r="AC57" i="17" s="1"/>
  <c r="AC58" i="14"/>
  <c r="AC58" i="17" s="1"/>
  <c r="AC59" i="14"/>
  <c r="AC59" i="17" s="1"/>
  <c r="AC60" i="14"/>
  <c r="AC60" i="17" s="1"/>
  <c r="AC61" i="14"/>
  <c r="AC61" i="17" s="1"/>
  <c r="AC62" i="14"/>
  <c r="AC62" i="17" s="1"/>
  <c r="AC63" i="14"/>
  <c r="AC63" i="17" s="1"/>
  <c r="AC64" i="14"/>
  <c r="AC64" i="17" s="1"/>
  <c r="AC65" i="14"/>
  <c r="AC65" i="17" s="1"/>
  <c r="AC66" i="14"/>
  <c r="AC66" i="17" s="1"/>
  <c r="AC67" i="14"/>
  <c r="AC67" i="17" s="1"/>
  <c r="AC68" i="14"/>
  <c r="AC68" i="17" s="1"/>
  <c r="AC69" i="14"/>
  <c r="AC69" i="17" s="1"/>
  <c r="AC70" i="14"/>
  <c r="AC70" i="17" s="1"/>
  <c r="AC71" i="14"/>
  <c r="AC71" i="17" s="1"/>
  <c r="AC72" i="14"/>
  <c r="AC72" i="17" s="1"/>
  <c r="AC73" i="14"/>
  <c r="AC73" i="17" s="1"/>
  <c r="AC74" i="14"/>
  <c r="AC74" i="17" s="1"/>
  <c r="AC75" i="14"/>
  <c r="AC75" i="17" s="1"/>
  <c r="AC76" i="14"/>
  <c r="AC76" i="17" s="1"/>
  <c r="AC77" i="14"/>
  <c r="AC77" i="17" s="1"/>
  <c r="AC78" i="14"/>
  <c r="AC78" i="17" s="1"/>
  <c r="AC79" i="14"/>
  <c r="AC79" i="17" s="1"/>
  <c r="AC80" i="14"/>
  <c r="AC80" i="17" s="1"/>
  <c r="AC81" i="14"/>
  <c r="AC81" i="17" s="1"/>
  <c r="AC82" i="14"/>
  <c r="AC82" i="17" s="1"/>
  <c r="AC83" i="14"/>
  <c r="AC83" i="17" s="1"/>
  <c r="AC84" i="14"/>
  <c r="AC84" i="17" s="1"/>
  <c r="AC85" i="14"/>
  <c r="AC85" i="17" s="1"/>
  <c r="AC86" i="14"/>
  <c r="AC86" i="17" s="1"/>
  <c r="AC87" i="14"/>
  <c r="AC87" i="17" s="1"/>
  <c r="AC88" i="14"/>
  <c r="AC88" i="17" s="1"/>
  <c r="AC89" i="14"/>
  <c r="AC89" i="17" s="1"/>
  <c r="AC90" i="14"/>
  <c r="AC90" i="17" s="1"/>
  <c r="AC91" i="14"/>
  <c r="AC91" i="17" s="1"/>
  <c r="AC92" i="14"/>
  <c r="AC92" i="17" s="1"/>
  <c r="AC93" i="14"/>
  <c r="AC93" i="17" s="1"/>
  <c r="AC94" i="14"/>
  <c r="AC94" i="17" s="1"/>
  <c r="AC95" i="14"/>
  <c r="AC95" i="17" s="1"/>
  <c r="AC96" i="14"/>
  <c r="AC96" i="17" s="1"/>
  <c r="AC97" i="14"/>
  <c r="AC97" i="17" s="1"/>
  <c r="AC98" i="14"/>
  <c r="AC98" i="17" s="1"/>
  <c r="AC99" i="14"/>
  <c r="AC99" i="17" s="1"/>
  <c r="AC100" i="14"/>
  <c r="AC100" i="17" s="1"/>
  <c r="Z4" i="14"/>
  <c r="Z4" i="17" s="1"/>
  <c r="Z5" i="14"/>
  <c r="Z5" i="17" s="1"/>
  <c r="Z6" i="14"/>
  <c r="Z6" i="17" s="1"/>
  <c r="Z7" i="14"/>
  <c r="Z7" i="17" s="1"/>
  <c r="Z8" i="14"/>
  <c r="Z8" i="17" s="1"/>
  <c r="Z9" i="14"/>
  <c r="Z9" i="17" s="1"/>
  <c r="Z10" i="14"/>
  <c r="Z10" i="17" s="1"/>
  <c r="Z11" i="14"/>
  <c r="Z11" i="17" s="1"/>
  <c r="Z12" i="14"/>
  <c r="Z12" i="17" s="1"/>
  <c r="Z13" i="14"/>
  <c r="Z13" i="17" s="1"/>
  <c r="Z14" i="14"/>
  <c r="Z14" i="17" s="1"/>
  <c r="Z15" i="14"/>
  <c r="Z15" i="17" s="1"/>
  <c r="Z16" i="14"/>
  <c r="Z16" i="17" s="1"/>
  <c r="Z17" i="14"/>
  <c r="Z17" i="17" s="1"/>
  <c r="Z18" i="14"/>
  <c r="Z18" i="17" s="1"/>
  <c r="Z19" i="14"/>
  <c r="Z19" i="17" s="1"/>
  <c r="Z20" i="14"/>
  <c r="Z20" i="17" s="1"/>
  <c r="Z21" i="14"/>
  <c r="Z21" i="17" s="1"/>
  <c r="Z22" i="14"/>
  <c r="Z22" i="17" s="1"/>
  <c r="Z23" i="14"/>
  <c r="Z23" i="17" s="1"/>
  <c r="Z24" i="14"/>
  <c r="Z24" i="17" s="1"/>
  <c r="Z25" i="14"/>
  <c r="Z25" i="17" s="1"/>
  <c r="Z26" i="14"/>
  <c r="Z26" i="17" s="1"/>
  <c r="Z27" i="14"/>
  <c r="Z27" i="17" s="1"/>
  <c r="Z28" i="14"/>
  <c r="Z28" i="17" s="1"/>
  <c r="Z29" i="14"/>
  <c r="Z29" i="17" s="1"/>
  <c r="Z30" i="14"/>
  <c r="Z30" i="17" s="1"/>
  <c r="Z31" i="14"/>
  <c r="Z31" i="17" s="1"/>
  <c r="Z32" i="14"/>
  <c r="Z32" i="17" s="1"/>
  <c r="Z33" i="14"/>
  <c r="Z33" i="17" s="1"/>
  <c r="Z34" i="14"/>
  <c r="Z34" i="17" s="1"/>
  <c r="Z35" i="14"/>
  <c r="Z35" i="17" s="1"/>
  <c r="Z36" i="14"/>
  <c r="Z36" i="17" s="1"/>
  <c r="Z37" i="14"/>
  <c r="Z37" i="17" s="1"/>
  <c r="Z38" i="14"/>
  <c r="Z38" i="17" s="1"/>
  <c r="Z39" i="14"/>
  <c r="Z39" i="17" s="1"/>
  <c r="Z40" i="14"/>
  <c r="Z40" i="17" s="1"/>
  <c r="Z41" i="14"/>
  <c r="Z41" i="17" s="1"/>
  <c r="Z42" i="14"/>
  <c r="Z42" i="17" s="1"/>
  <c r="Z43" i="14"/>
  <c r="Z43" i="17" s="1"/>
  <c r="Z44" i="14"/>
  <c r="Z44" i="17" s="1"/>
  <c r="Z45" i="14"/>
  <c r="Z45" i="17" s="1"/>
  <c r="Z46" i="14"/>
  <c r="Z46" i="17" s="1"/>
  <c r="Z47" i="14"/>
  <c r="Z47" i="17" s="1"/>
  <c r="Z48" i="14"/>
  <c r="Z48" i="17" s="1"/>
  <c r="Z49" i="14"/>
  <c r="Z49" i="17" s="1"/>
  <c r="Z50" i="14"/>
  <c r="Z50" i="17" s="1"/>
  <c r="Z51" i="14"/>
  <c r="Z51" i="17" s="1"/>
  <c r="Z52" i="14"/>
  <c r="Z52" i="17" s="1"/>
  <c r="Z53" i="14"/>
  <c r="Z53" i="17" s="1"/>
  <c r="Z54" i="14"/>
  <c r="Z54" i="17" s="1"/>
  <c r="Z55" i="14"/>
  <c r="Z55" i="17" s="1"/>
  <c r="Z56" i="14"/>
  <c r="Z56" i="17" s="1"/>
  <c r="Z57" i="14"/>
  <c r="Z57" i="17" s="1"/>
  <c r="Z58" i="14"/>
  <c r="Z58" i="17" s="1"/>
  <c r="Z59" i="14"/>
  <c r="Z59" i="17" s="1"/>
  <c r="Z60" i="14"/>
  <c r="Z60" i="17" s="1"/>
  <c r="Z61" i="14"/>
  <c r="Z61" i="17" s="1"/>
  <c r="Z62" i="14"/>
  <c r="Z62" i="17" s="1"/>
  <c r="Z63" i="14"/>
  <c r="Z63" i="17" s="1"/>
  <c r="Z64" i="14"/>
  <c r="Z64" i="17" s="1"/>
  <c r="Z65" i="14"/>
  <c r="Z65" i="17" s="1"/>
  <c r="Z66" i="14"/>
  <c r="Z66" i="17" s="1"/>
  <c r="Z67" i="14"/>
  <c r="Z67" i="17" s="1"/>
  <c r="Z68" i="14"/>
  <c r="Z68" i="17" s="1"/>
  <c r="Z69" i="14"/>
  <c r="Z69" i="17" s="1"/>
  <c r="Z70" i="14"/>
  <c r="Z70" i="17" s="1"/>
  <c r="Z71" i="14"/>
  <c r="Z71" i="17" s="1"/>
  <c r="Z72" i="14"/>
  <c r="Z72" i="17" s="1"/>
  <c r="Z73" i="14"/>
  <c r="Z73" i="17" s="1"/>
  <c r="Z74" i="14"/>
  <c r="Z74" i="17" s="1"/>
  <c r="Z75" i="14"/>
  <c r="Z75" i="17" s="1"/>
  <c r="Z76" i="14"/>
  <c r="Z76" i="17" s="1"/>
  <c r="Z77" i="14"/>
  <c r="Z77" i="17" s="1"/>
  <c r="Z78" i="14"/>
  <c r="Z78" i="17" s="1"/>
  <c r="Z79" i="14"/>
  <c r="Z79" i="17" s="1"/>
  <c r="Z80" i="14"/>
  <c r="Z80" i="17" s="1"/>
  <c r="Z81" i="14"/>
  <c r="Z81" i="17" s="1"/>
  <c r="Z82" i="14"/>
  <c r="Z82" i="17" s="1"/>
  <c r="Z83" i="14"/>
  <c r="Z83" i="17" s="1"/>
  <c r="Z84" i="14"/>
  <c r="Z84" i="17" s="1"/>
  <c r="Z85" i="14"/>
  <c r="Z85" i="17" s="1"/>
  <c r="Z86" i="14"/>
  <c r="Z86" i="17" s="1"/>
  <c r="Z87" i="14"/>
  <c r="Z87" i="17" s="1"/>
  <c r="Z88" i="14"/>
  <c r="Z88" i="17" s="1"/>
  <c r="Z89" i="14"/>
  <c r="Z89" i="17" s="1"/>
  <c r="Z90" i="14"/>
  <c r="Z90" i="17" s="1"/>
  <c r="Z91" i="14"/>
  <c r="Z91" i="17" s="1"/>
  <c r="Z92" i="14"/>
  <c r="Z92" i="17" s="1"/>
  <c r="Z93" i="14"/>
  <c r="Z93" i="17" s="1"/>
  <c r="Z94" i="14"/>
  <c r="Z94" i="17" s="1"/>
  <c r="Z95" i="14"/>
  <c r="Z95" i="17" s="1"/>
  <c r="Z96" i="14"/>
  <c r="Z96" i="17" s="1"/>
  <c r="Z97" i="14"/>
  <c r="Z97" i="17" s="1"/>
  <c r="Z98" i="14"/>
  <c r="Z98" i="17" s="1"/>
  <c r="Z99" i="14"/>
  <c r="Z99" i="17" s="1"/>
  <c r="Z100" i="14"/>
  <c r="Z100" i="17" s="1"/>
  <c r="AO3" i="14"/>
  <c r="AO3" i="17" s="1"/>
  <c r="AL3" i="14"/>
  <c r="AL3" i="17" s="1"/>
  <c r="AI3" i="14"/>
  <c r="AI3" i="17" s="1"/>
  <c r="AF3" i="14"/>
  <c r="AF3" i="17" s="1"/>
  <c r="AC3" i="14"/>
  <c r="AC3" i="17" s="1"/>
  <c r="Z3" i="14"/>
  <c r="Z3" i="17" s="1"/>
  <c r="AN63" i="14"/>
  <c r="AN64" i="14"/>
  <c r="AN65" i="14"/>
  <c r="AN66" i="14"/>
  <c r="AN67" i="14"/>
  <c r="AN68" i="14"/>
  <c r="AN69" i="14"/>
  <c r="AN70" i="14"/>
  <c r="AN71" i="14"/>
  <c r="AN72" i="14"/>
  <c r="AN73" i="14"/>
  <c r="AN74" i="14"/>
  <c r="AN75" i="14"/>
  <c r="AN76" i="14"/>
  <c r="AN77" i="14"/>
  <c r="AN78" i="14"/>
  <c r="AN79" i="14"/>
  <c r="AN80" i="14"/>
  <c r="AN81" i="14"/>
  <c r="AN82" i="14"/>
  <c r="AN83" i="14"/>
  <c r="AN84" i="14"/>
  <c r="AN85" i="14"/>
  <c r="AN86" i="14"/>
  <c r="AN87" i="14"/>
  <c r="AN88" i="14"/>
  <c r="AN89" i="14"/>
  <c r="AN90" i="14"/>
  <c r="AN91" i="14"/>
  <c r="AN92" i="14"/>
  <c r="AN93" i="14"/>
  <c r="AN94" i="14"/>
  <c r="AN95" i="14"/>
  <c r="AN96" i="14"/>
  <c r="AN97" i="14"/>
  <c r="AN98" i="14"/>
  <c r="AN99" i="14"/>
  <c r="AN100" i="14"/>
  <c r="AK63" i="14"/>
  <c r="AK64" i="14"/>
  <c r="AK65" i="14"/>
  <c r="AK66" i="14"/>
  <c r="AK67" i="14"/>
  <c r="AK68" i="14"/>
  <c r="AK69" i="14"/>
  <c r="AK70" i="14"/>
  <c r="AK71" i="14"/>
  <c r="AK72" i="14"/>
  <c r="AK73" i="14"/>
  <c r="AK74" i="14"/>
  <c r="AK75" i="14"/>
  <c r="AK76" i="14"/>
  <c r="AK77" i="14"/>
  <c r="AK78" i="14"/>
  <c r="AK79" i="14"/>
  <c r="AK80" i="14"/>
  <c r="AK81" i="14"/>
  <c r="AK82" i="14"/>
  <c r="AK83" i="14"/>
  <c r="AK84" i="14"/>
  <c r="AK85" i="14"/>
  <c r="AK86" i="14"/>
  <c r="AK87" i="14"/>
  <c r="AK88" i="14"/>
  <c r="AK89" i="14"/>
  <c r="AK90" i="14"/>
  <c r="AK91" i="14"/>
  <c r="AK92" i="14"/>
  <c r="AK93" i="14"/>
  <c r="AK94" i="14"/>
  <c r="AK95" i="14"/>
  <c r="AK96" i="14"/>
  <c r="AK97" i="14"/>
  <c r="AK98" i="14"/>
  <c r="AK99" i="14"/>
  <c r="AK100" i="14"/>
  <c r="AH63" i="14"/>
  <c r="AH64" i="14"/>
  <c r="AH65" i="14"/>
  <c r="AH66" i="14"/>
  <c r="AH67" i="14"/>
  <c r="AH68" i="14"/>
  <c r="AH69" i="14"/>
  <c r="AH70" i="14"/>
  <c r="AH71" i="14"/>
  <c r="AH72" i="14"/>
  <c r="AH73" i="14"/>
  <c r="AH74" i="14"/>
  <c r="AH75" i="14"/>
  <c r="AH76" i="14"/>
  <c r="AH77" i="14"/>
  <c r="AH78" i="14"/>
  <c r="AH79" i="14"/>
  <c r="AH80" i="14"/>
  <c r="AH81" i="14"/>
  <c r="AH82" i="14"/>
  <c r="AH83" i="14"/>
  <c r="AH84" i="14"/>
  <c r="AH85" i="14"/>
  <c r="AH86" i="14"/>
  <c r="AH87" i="14"/>
  <c r="AH88" i="14"/>
  <c r="AH89" i="14"/>
  <c r="AH90" i="14"/>
  <c r="AH91" i="14"/>
  <c r="AH92" i="14"/>
  <c r="AH93" i="14"/>
  <c r="AH94" i="14"/>
  <c r="AH95" i="14"/>
  <c r="AH96" i="14"/>
  <c r="AH97" i="14"/>
  <c r="AH98" i="14"/>
  <c r="AH99" i="14"/>
  <c r="AH100" i="14"/>
  <c r="AE63" i="14"/>
  <c r="AE64" i="14"/>
  <c r="AE65" i="14"/>
  <c r="AE66" i="14"/>
  <c r="AE67" i="14"/>
  <c r="AE68" i="14"/>
  <c r="AE69" i="14"/>
  <c r="AE70" i="14"/>
  <c r="AE71" i="14"/>
  <c r="AE72" i="14"/>
  <c r="AE73" i="14"/>
  <c r="AE74" i="14"/>
  <c r="AE75" i="14"/>
  <c r="AE76" i="14"/>
  <c r="AE77" i="14"/>
  <c r="AE78" i="14"/>
  <c r="AE79" i="14"/>
  <c r="AE80" i="14"/>
  <c r="AE81" i="14"/>
  <c r="AE82" i="14"/>
  <c r="AE83" i="14"/>
  <c r="AE84" i="14"/>
  <c r="AE85" i="14"/>
  <c r="AE86" i="14"/>
  <c r="AE87" i="14"/>
  <c r="AE88" i="14"/>
  <c r="AE89" i="14"/>
  <c r="AE90" i="14"/>
  <c r="AE91" i="14"/>
  <c r="AE92" i="14"/>
  <c r="AE93" i="14"/>
  <c r="AE94" i="14"/>
  <c r="AE95" i="14"/>
  <c r="AE96" i="14"/>
  <c r="AE97" i="14"/>
  <c r="AE98" i="14"/>
  <c r="AE99" i="14"/>
  <c r="AE100" i="14"/>
  <c r="AB63" i="14"/>
  <c r="AB64" i="14"/>
  <c r="AB65" i="14"/>
  <c r="AB66" i="14"/>
  <c r="AB67" i="14"/>
  <c r="AB68" i="14"/>
  <c r="AB69" i="14"/>
  <c r="AB70" i="14"/>
  <c r="AB71" i="14"/>
  <c r="AB72" i="14"/>
  <c r="AB73" i="14"/>
  <c r="AB74" i="14"/>
  <c r="AB75" i="14"/>
  <c r="AB76" i="14"/>
  <c r="AB77" i="14"/>
  <c r="AB78" i="14"/>
  <c r="AB79" i="14"/>
  <c r="AB80" i="14"/>
  <c r="AB81" i="14"/>
  <c r="AB82" i="14"/>
  <c r="AB83" i="14"/>
  <c r="AB84" i="14"/>
  <c r="AB85" i="14"/>
  <c r="AB86" i="14"/>
  <c r="AB87" i="14"/>
  <c r="AB88" i="14"/>
  <c r="AB89" i="14"/>
  <c r="AB90" i="14"/>
  <c r="AB91" i="14"/>
  <c r="AB92" i="14"/>
  <c r="AB93" i="14"/>
  <c r="AB94" i="14"/>
  <c r="AB95" i="14"/>
  <c r="AB96" i="14"/>
  <c r="AB97" i="14"/>
  <c r="AB98" i="14"/>
  <c r="AB99" i="14"/>
  <c r="AB100" i="14"/>
  <c r="Y63" i="14"/>
  <c r="Y64" i="14"/>
  <c r="Y65" i="14"/>
  <c r="Y66" i="14"/>
  <c r="Y67" i="14"/>
  <c r="Y68" i="14"/>
  <c r="Y69" i="14"/>
  <c r="Y70" i="14"/>
  <c r="Y71" i="14"/>
  <c r="Y72" i="14"/>
  <c r="Y73" i="14"/>
  <c r="Y74" i="14"/>
  <c r="Y75" i="14"/>
  <c r="Y76" i="14"/>
  <c r="Y77" i="14"/>
  <c r="Y78" i="14"/>
  <c r="Y79" i="14"/>
  <c r="Y80" i="14"/>
  <c r="Y81" i="14"/>
  <c r="Y82" i="14"/>
  <c r="Y83" i="14"/>
  <c r="Y84" i="14"/>
  <c r="Y85" i="14"/>
  <c r="Y86" i="14"/>
  <c r="Y87" i="14"/>
  <c r="Y88" i="14"/>
  <c r="Y89" i="14"/>
  <c r="Y90" i="14"/>
  <c r="Y91" i="14"/>
  <c r="Y92" i="14"/>
  <c r="Y93" i="14"/>
  <c r="Y94" i="14"/>
  <c r="Y95" i="14"/>
  <c r="Y96" i="14"/>
  <c r="Y97" i="14"/>
  <c r="Y98" i="14"/>
  <c r="Y99" i="14"/>
  <c r="Y100" i="14"/>
  <c r="AR4" i="14"/>
  <c r="AR5" i="14"/>
  <c r="AR6" i="14"/>
  <c r="AR7" i="14"/>
  <c r="AR8" i="14"/>
  <c r="AR12" i="14"/>
  <c r="AR13" i="14"/>
  <c r="AR14" i="14"/>
  <c r="AR15" i="14"/>
  <c r="AR16" i="14"/>
  <c r="AR17" i="14"/>
  <c r="AR20" i="14"/>
  <c r="AR21" i="14"/>
  <c r="AR23" i="14"/>
  <c r="AR24" i="14"/>
  <c r="AR25" i="14"/>
  <c r="AR28" i="14"/>
  <c r="AR29" i="14"/>
  <c r="AR31" i="14"/>
  <c r="AR32" i="14"/>
  <c r="AR36" i="14"/>
  <c r="AR37" i="14"/>
  <c r="AR38" i="14"/>
  <c r="AR39" i="14"/>
  <c r="AR40" i="14"/>
  <c r="AR41" i="14"/>
  <c r="AR44" i="14"/>
  <c r="AR45" i="14"/>
  <c r="AR46" i="14"/>
  <c r="AR47" i="14"/>
  <c r="AR48" i="14"/>
  <c r="AR52" i="14"/>
  <c r="AR53" i="14"/>
  <c r="AR54" i="14"/>
  <c r="AR55" i="14"/>
  <c r="AR56" i="14"/>
  <c r="AR60" i="14"/>
  <c r="AR61" i="14"/>
  <c r="AR62" i="14"/>
  <c r="AQ63" i="14"/>
  <c r="AR63" i="14"/>
  <c r="AR64" i="14"/>
  <c r="AQ68" i="14"/>
  <c r="AR68" i="14"/>
  <c r="AQ69" i="14"/>
  <c r="AR69" i="14"/>
  <c r="AR70" i="14"/>
  <c r="AR71" i="14"/>
  <c r="AQ72" i="14"/>
  <c r="AR72" i="14"/>
  <c r="AR74" i="14"/>
  <c r="AQ76" i="14"/>
  <c r="AR76" i="14"/>
  <c r="AR77" i="14"/>
  <c r="AQ78" i="14"/>
  <c r="AR78" i="14"/>
  <c r="AQ79" i="14"/>
  <c r="AR79" i="14"/>
  <c r="AR80" i="14"/>
  <c r="AR81" i="14"/>
  <c r="AQ84" i="14"/>
  <c r="AR84" i="14"/>
  <c r="AQ85" i="14"/>
  <c r="AR85" i="14"/>
  <c r="AQ86" i="14"/>
  <c r="AR86" i="14"/>
  <c r="AR87" i="14"/>
  <c r="AR88" i="14"/>
  <c r="AR92" i="14"/>
  <c r="AQ93" i="14"/>
  <c r="AR93" i="14"/>
  <c r="AQ94" i="14"/>
  <c r="AR94" i="14"/>
  <c r="AQ95" i="14"/>
  <c r="AR95" i="14"/>
  <c r="AQ96" i="14"/>
  <c r="AR96" i="14"/>
  <c r="AR98" i="14"/>
  <c r="AR100" i="14"/>
  <c r="T4" i="14"/>
  <c r="T4" i="17" s="1"/>
  <c r="T5" i="14"/>
  <c r="T5" i="17" s="1"/>
  <c r="T6" i="14"/>
  <c r="T6" i="17" s="1"/>
  <c r="T7" i="14"/>
  <c r="T7" i="17" s="1"/>
  <c r="T8" i="14"/>
  <c r="T8" i="17" s="1"/>
  <c r="T9" i="14"/>
  <c r="T9" i="17" s="1"/>
  <c r="T10" i="14"/>
  <c r="T10" i="17" s="1"/>
  <c r="T11" i="14"/>
  <c r="T11" i="17" s="1"/>
  <c r="T12" i="14"/>
  <c r="T12" i="17" s="1"/>
  <c r="T13" i="14"/>
  <c r="T13" i="17" s="1"/>
  <c r="T14" i="14"/>
  <c r="T14" i="17" s="1"/>
  <c r="T15" i="14"/>
  <c r="T15" i="17" s="1"/>
  <c r="T16" i="14"/>
  <c r="T16" i="17" s="1"/>
  <c r="T17" i="14"/>
  <c r="T17" i="17" s="1"/>
  <c r="T18" i="14"/>
  <c r="T18" i="17" s="1"/>
  <c r="T19" i="14"/>
  <c r="T19" i="17" s="1"/>
  <c r="T20" i="14"/>
  <c r="T20" i="17" s="1"/>
  <c r="T21" i="14"/>
  <c r="T21" i="17" s="1"/>
  <c r="T22" i="14"/>
  <c r="T22" i="17" s="1"/>
  <c r="T23" i="14"/>
  <c r="T23" i="17" s="1"/>
  <c r="T24" i="14"/>
  <c r="T24" i="17" s="1"/>
  <c r="T25" i="14"/>
  <c r="T25" i="17" s="1"/>
  <c r="T26" i="14"/>
  <c r="T26" i="17" s="1"/>
  <c r="T27" i="14"/>
  <c r="T27" i="17" s="1"/>
  <c r="T28" i="14"/>
  <c r="T28" i="17" s="1"/>
  <c r="T29" i="14"/>
  <c r="T29" i="17" s="1"/>
  <c r="T30" i="14"/>
  <c r="T30" i="17" s="1"/>
  <c r="T31" i="14"/>
  <c r="T31" i="17" s="1"/>
  <c r="T32" i="14"/>
  <c r="T32" i="17" s="1"/>
  <c r="T33" i="14"/>
  <c r="T33" i="17" s="1"/>
  <c r="T34" i="14"/>
  <c r="T34" i="17" s="1"/>
  <c r="T35" i="14"/>
  <c r="T35" i="17" s="1"/>
  <c r="T36" i="14"/>
  <c r="T36" i="17" s="1"/>
  <c r="T37" i="14"/>
  <c r="T37" i="17" s="1"/>
  <c r="T38" i="14"/>
  <c r="T38" i="17" s="1"/>
  <c r="T39" i="14"/>
  <c r="T39" i="17" s="1"/>
  <c r="T40" i="14"/>
  <c r="T40" i="17" s="1"/>
  <c r="T41" i="14"/>
  <c r="T41" i="17" s="1"/>
  <c r="T42" i="14"/>
  <c r="T42" i="17" s="1"/>
  <c r="T43" i="14"/>
  <c r="T43" i="17" s="1"/>
  <c r="T44" i="14"/>
  <c r="T44" i="17" s="1"/>
  <c r="T45" i="14"/>
  <c r="T45" i="17" s="1"/>
  <c r="T46" i="14"/>
  <c r="T46" i="17" s="1"/>
  <c r="T47" i="14"/>
  <c r="T47" i="17" s="1"/>
  <c r="T48" i="14"/>
  <c r="T48" i="17" s="1"/>
  <c r="T49" i="14"/>
  <c r="T49" i="17" s="1"/>
  <c r="T50" i="14"/>
  <c r="T50" i="17" s="1"/>
  <c r="T51" i="14"/>
  <c r="T51" i="17" s="1"/>
  <c r="T52" i="14"/>
  <c r="T52" i="17" s="1"/>
  <c r="T53" i="14"/>
  <c r="T53" i="17" s="1"/>
  <c r="T54" i="14"/>
  <c r="T54" i="17" s="1"/>
  <c r="T55" i="14"/>
  <c r="T55" i="17" s="1"/>
  <c r="T56" i="14"/>
  <c r="T56" i="17" s="1"/>
  <c r="T57" i="14"/>
  <c r="T57" i="17" s="1"/>
  <c r="T58" i="14"/>
  <c r="T58" i="17" s="1"/>
  <c r="T59" i="14"/>
  <c r="T59" i="17" s="1"/>
  <c r="T60" i="14"/>
  <c r="T60" i="17" s="1"/>
  <c r="T61" i="14"/>
  <c r="T61" i="17" s="1"/>
  <c r="T62" i="14"/>
  <c r="T62" i="17" s="1"/>
  <c r="T63" i="14"/>
  <c r="T63" i="17" s="1"/>
  <c r="T64" i="14"/>
  <c r="T64" i="17" s="1"/>
  <c r="T65" i="14"/>
  <c r="T65" i="17" s="1"/>
  <c r="T66" i="14"/>
  <c r="T66" i="17" s="1"/>
  <c r="T67" i="14"/>
  <c r="T67" i="17" s="1"/>
  <c r="T68" i="14"/>
  <c r="T68" i="17" s="1"/>
  <c r="T69" i="14"/>
  <c r="T69" i="17" s="1"/>
  <c r="T70" i="14"/>
  <c r="T70" i="17" s="1"/>
  <c r="T71" i="14"/>
  <c r="T71" i="17" s="1"/>
  <c r="T72" i="14"/>
  <c r="T72" i="17" s="1"/>
  <c r="T73" i="14"/>
  <c r="T73" i="17" s="1"/>
  <c r="T74" i="14"/>
  <c r="T74" i="17" s="1"/>
  <c r="T75" i="14"/>
  <c r="T75" i="17" s="1"/>
  <c r="T76" i="14"/>
  <c r="T76" i="17" s="1"/>
  <c r="T77" i="14"/>
  <c r="T77" i="17" s="1"/>
  <c r="T78" i="14"/>
  <c r="T78" i="17" s="1"/>
  <c r="T79" i="14"/>
  <c r="T79" i="17" s="1"/>
  <c r="T80" i="14"/>
  <c r="T80" i="17" s="1"/>
  <c r="T81" i="14"/>
  <c r="T81" i="17" s="1"/>
  <c r="T82" i="14"/>
  <c r="T82" i="17" s="1"/>
  <c r="T83" i="14"/>
  <c r="T83" i="17" s="1"/>
  <c r="T84" i="14"/>
  <c r="T84" i="17" s="1"/>
  <c r="T85" i="14"/>
  <c r="T85" i="17" s="1"/>
  <c r="T86" i="14"/>
  <c r="T86" i="17" s="1"/>
  <c r="T87" i="14"/>
  <c r="T87" i="17" s="1"/>
  <c r="T88" i="14"/>
  <c r="T88" i="17" s="1"/>
  <c r="T89" i="14"/>
  <c r="T89" i="17" s="1"/>
  <c r="T90" i="14"/>
  <c r="T90" i="17" s="1"/>
  <c r="T91" i="14"/>
  <c r="T91" i="17" s="1"/>
  <c r="T92" i="14"/>
  <c r="T92" i="17" s="1"/>
  <c r="T93" i="14"/>
  <c r="T93" i="17" s="1"/>
  <c r="T94" i="14"/>
  <c r="T94" i="17" s="1"/>
  <c r="T95" i="14"/>
  <c r="T95" i="17" s="1"/>
  <c r="T96" i="14"/>
  <c r="T96" i="17" s="1"/>
  <c r="T97" i="14"/>
  <c r="T97" i="17" s="1"/>
  <c r="T98" i="14"/>
  <c r="T98" i="17" s="1"/>
  <c r="T99" i="14"/>
  <c r="T99" i="17" s="1"/>
  <c r="T100" i="14"/>
  <c r="T100" i="17" s="1"/>
  <c r="Q4" i="14"/>
  <c r="Q4" i="17" s="1"/>
  <c r="Q5" i="14"/>
  <c r="Q5" i="17" s="1"/>
  <c r="Q6" i="14"/>
  <c r="Q6" i="17" s="1"/>
  <c r="Q7" i="14"/>
  <c r="Q7" i="17" s="1"/>
  <c r="Q8" i="14"/>
  <c r="Q8" i="17" s="1"/>
  <c r="Q9" i="14"/>
  <c r="Q9" i="17" s="1"/>
  <c r="Q10" i="14"/>
  <c r="Q10" i="17" s="1"/>
  <c r="Q11" i="14"/>
  <c r="Q11" i="17" s="1"/>
  <c r="Q12" i="14"/>
  <c r="Q12" i="17" s="1"/>
  <c r="Q13" i="14"/>
  <c r="Q13" i="17" s="1"/>
  <c r="Q14" i="14"/>
  <c r="Q14" i="17" s="1"/>
  <c r="Q15" i="14"/>
  <c r="Q15" i="17" s="1"/>
  <c r="Q16" i="14"/>
  <c r="Q16" i="17" s="1"/>
  <c r="Q17" i="14"/>
  <c r="Q17" i="17" s="1"/>
  <c r="Q18" i="14"/>
  <c r="Q18" i="17" s="1"/>
  <c r="Q19" i="14"/>
  <c r="Q19" i="17" s="1"/>
  <c r="Q20" i="14"/>
  <c r="Q20" i="17" s="1"/>
  <c r="Q21" i="14"/>
  <c r="Q21" i="17" s="1"/>
  <c r="Q22" i="14"/>
  <c r="Q22" i="17" s="1"/>
  <c r="Q23" i="14"/>
  <c r="Q23" i="17" s="1"/>
  <c r="Q24" i="14"/>
  <c r="Q24" i="17" s="1"/>
  <c r="Q25" i="14"/>
  <c r="Q25" i="17" s="1"/>
  <c r="Q26" i="14"/>
  <c r="Q26" i="17" s="1"/>
  <c r="Q27" i="14"/>
  <c r="Q27" i="17" s="1"/>
  <c r="Q28" i="14"/>
  <c r="Q28" i="17" s="1"/>
  <c r="Q29" i="14"/>
  <c r="Q29" i="17" s="1"/>
  <c r="Q30" i="14"/>
  <c r="Q30" i="17" s="1"/>
  <c r="Q31" i="14"/>
  <c r="Q31" i="17" s="1"/>
  <c r="Q32" i="14"/>
  <c r="Q32" i="17" s="1"/>
  <c r="Q33" i="14"/>
  <c r="Q33" i="17" s="1"/>
  <c r="Q34" i="14"/>
  <c r="Q34" i="17" s="1"/>
  <c r="Q35" i="14"/>
  <c r="Q35" i="17" s="1"/>
  <c r="Q36" i="14"/>
  <c r="Q36" i="17" s="1"/>
  <c r="Q37" i="14"/>
  <c r="Q37" i="17" s="1"/>
  <c r="Q38" i="14"/>
  <c r="Q38" i="17" s="1"/>
  <c r="Q39" i="14"/>
  <c r="Q39" i="17" s="1"/>
  <c r="Q40" i="14"/>
  <c r="Q40" i="17" s="1"/>
  <c r="Q41" i="14"/>
  <c r="Q41" i="17" s="1"/>
  <c r="Q42" i="14"/>
  <c r="Q42" i="17" s="1"/>
  <c r="Q43" i="14"/>
  <c r="Q43" i="17" s="1"/>
  <c r="Q44" i="14"/>
  <c r="Q44" i="17" s="1"/>
  <c r="Q45" i="14"/>
  <c r="Q45" i="17" s="1"/>
  <c r="Q46" i="14"/>
  <c r="Q46" i="17" s="1"/>
  <c r="Q47" i="14"/>
  <c r="Q47" i="17" s="1"/>
  <c r="Q48" i="14"/>
  <c r="Q48" i="17" s="1"/>
  <c r="Q49" i="14"/>
  <c r="Q49" i="17" s="1"/>
  <c r="Q50" i="14"/>
  <c r="Q50" i="17" s="1"/>
  <c r="Q51" i="14"/>
  <c r="Q51" i="17" s="1"/>
  <c r="Q52" i="14"/>
  <c r="Q52" i="17" s="1"/>
  <c r="Q53" i="14"/>
  <c r="Q53" i="17" s="1"/>
  <c r="Q54" i="14"/>
  <c r="Q54" i="17" s="1"/>
  <c r="Q55" i="14"/>
  <c r="Q55" i="17" s="1"/>
  <c r="Q56" i="14"/>
  <c r="Q56" i="17" s="1"/>
  <c r="Q57" i="14"/>
  <c r="Q57" i="17" s="1"/>
  <c r="Q58" i="14"/>
  <c r="Q58" i="17" s="1"/>
  <c r="Q59" i="14"/>
  <c r="Q59" i="17" s="1"/>
  <c r="Q60" i="14"/>
  <c r="Q60" i="17" s="1"/>
  <c r="Q61" i="14"/>
  <c r="Q61" i="17" s="1"/>
  <c r="Q62" i="14"/>
  <c r="Q62" i="17" s="1"/>
  <c r="Q63" i="14"/>
  <c r="Q63" i="17" s="1"/>
  <c r="Q64" i="14"/>
  <c r="Q64" i="17" s="1"/>
  <c r="Q65" i="14"/>
  <c r="Q65" i="17" s="1"/>
  <c r="Q66" i="14"/>
  <c r="Q66" i="17" s="1"/>
  <c r="Q67" i="14"/>
  <c r="Q67" i="17" s="1"/>
  <c r="Q68" i="14"/>
  <c r="Q68" i="17" s="1"/>
  <c r="Q69" i="14"/>
  <c r="Q69" i="17" s="1"/>
  <c r="Q70" i="14"/>
  <c r="Q70" i="17" s="1"/>
  <c r="Q71" i="14"/>
  <c r="Q71" i="17" s="1"/>
  <c r="Q72" i="14"/>
  <c r="Q72" i="17" s="1"/>
  <c r="Q73" i="14"/>
  <c r="Q73" i="17" s="1"/>
  <c r="Q74" i="14"/>
  <c r="Q74" i="17" s="1"/>
  <c r="Q75" i="14"/>
  <c r="Q75" i="17" s="1"/>
  <c r="Q76" i="14"/>
  <c r="Q76" i="17" s="1"/>
  <c r="Q77" i="14"/>
  <c r="Q77" i="17" s="1"/>
  <c r="Q78" i="14"/>
  <c r="Q78" i="17" s="1"/>
  <c r="Q79" i="14"/>
  <c r="Q79" i="17" s="1"/>
  <c r="Q80" i="14"/>
  <c r="Q80" i="17" s="1"/>
  <c r="Q81" i="14"/>
  <c r="Q81" i="17" s="1"/>
  <c r="Q82" i="14"/>
  <c r="Q82" i="17" s="1"/>
  <c r="Q83" i="14"/>
  <c r="Q83" i="17" s="1"/>
  <c r="Q84" i="14"/>
  <c r="Q84" i="17" s="1"/>
  <c r="Q85" i="14"/>
  <c r="Q85" i="17" s="1"/>
  <c r="Q86" i="14"/>
  <c r="Q86" i="17" s="1"/>
  <c r="Q87" i="14"/>
  <c r="Q87" i="17" s="1"/>
  <c r="Q88" i="14"/>
  <c r="Q88" i="17" s="1"/>
  <c r="Q89" i="14"/>
  <c r="Q89" i="17" s="1"/>
  <c r="Q90" i="14"/>
  <c r="Q90" i="17" s="1"/>
  <c r="Q91" i="14"/>
  <c r="Q91" i="17" s="1"/>
  <c r="Q92" i="14"/>
  <c r="Q92" i="17" s="1"/>
  <c r="Q93" i="14"/>
  <c r="Q93" i="17" s="1"/>
  <c r="Q94" i="14"/>
  <c r="Q94" i="17" s="1"/>
  <c r="Q95" i="14"/>
  <c r="Q95" i="17" s="1"/>
  <c r="Q96" i="14"/>
  <c r="Q96" i="17" s="1"/>
  <c r="Q97" i="14"/>
  <c r="Q97" i="17" s="1"/>
  <c r="Q98" i="14"/>
  <c r="Q98" i="17" s="1"/>
  <c r="Q99" i="14"/>
  <c r="Q99" i="17" s="1"/>
  <c r="Q100" i="14"/>
  <c r="Q100" i="17" s="1"/>
  <c r="N4" i="14"/>
  <c r="N4" i="17" s="1"/>
  <c r="N5" i="14"/>
  <c r="N5" i="17" s="1"/>
  <c r="N6" i="14"/>
  <c r="N6" i="17" s="1"/>
  <c r="N7" i="14"/>
  <c r="N7" i="17" s="1"/>
  <c r="N8" i="14"/>
  <c r="N8" i="17" s="1"/>
  <c r="N9" i="14"/>
  <c r="N9" i="17" s="1"/>
  <c r="N10" i="14"/>
  <c r="N10" i="17" s="1"/>
  <c r="N11" i="14"/>
  <c r="N11" i="17" s="1"/>
  <c r="N12" i="14"/>
  <c r="N12" i="17" s="1"/>
  <c r="N13" i="14"/>
  <c r="N13" i="17" s="1"/>
  <c r="N14" i="14"/>
  <c r="N14" i="17" s="1"/>
  <c r="N15" i="14"/>
  <c r="N15" i="17" s="1"/>
  <c r="N16" i="14"/>
  <c r="N16" i="17" s="1"/>
  <c r="N17" i="14"/>
  <c r="N17" i="17" s="1"/>
  <c r="N18" i="14"/>
  <c r="N18" i="17" s="1"/>
  <c r="N19" i="14"/>
  <c r="N19" i="17" s="1"/>
  <c r="N20" i="14"/>
  <c r="N20" i="17" s="1"/>
  <c r="N21" i="14"/>
  <c r="N21" i="17" s="1"/>
  <c r="N22" i="14"/>
  <c r="N22" i="17" s="1"/>
  <c r="N23" i="14"/>
  <c r="N23" i="17" s="1"/>
  <c r="N24" i="14"/>
  <c r="N24" i="17" s="1"/>
  <c r="N25" i="14"/>
  <c r="N25" i="17" s="1"/>
  <c r="N26" i="14"/>
  <c r="N26" i="17" s="1"/>
  <c r="N27" i="14"/>
  <c r="N27" i="17" s="1"/>
  <c r="N28" i="14"/>
  <c r="N28" i="17" s="1"/>
  <c r="N29" i="14"/>
  <c r="N29" i="17" s="1"/>
  <c r="N30" i="14"/>
  <c r="N30" i="17" s="1"/>
  <c r="N31" i="14"/>
  <c r="N31" i="17" s="1"/>
  <c r="N32" i="14"/>
  <c r="N32" i="17" s="1"/>
  <c r="N33" i="14"/>
  <c r="N33" i="17" s="1"/>
  <c r="N34" i="14"/>
  <c r="N34" i="17" s="1"/>
  <c r="N35" i="14"/>
  <c r="N35" i="17" s="1"/>
  <c r="N36" i="14"/>
  <c r="N36" i="17" s="1"/>
  <c r="N37" i="14"/>
  <c r="N37" i="17" s="1"/>
  <c r="N38" i="14"/>
  <c r="N38" i="17" s="1"/>
  <c r="N39" i="14"/>
  <c r="N39" i="17" s="1"/>
  <c r="N40" i="14"/>
  <c r="N40" i="17" s="1"/>
  <c r="N41" i="14"/>
  <c r="N41" i="17" s="1"/>
  <c r="N42" i="14"/>
  <c r="N42" i="17" s="1"/>
  <c r="N43" i="14"/>
  <c r="N43" i="17" s="1"/>
  <c r="N44" i="14"/>
  <c r="N44" i="17" s="1"/>
  <c r="N45" i="14"/>
  <c r="N45" i="17" s="1"/>
  <c r="N46" i="14"/>
  <c r="N46" i="17" s="1"/>
  <c r="N47" i="14"/>
  <c r="N47" i="17" s="1"/>
  <c r="N48" i="14"/>
  <c r="N48" i="17" s="1"/>
  <c r="N49" i="14"/>
  <c r="N49" i="17" s="1"/>
  <c r="N50" i="14"/>
  <c r="N50" i="17" s="1"/>
  <c r="N51" i="14"/>
  <c r="N51" i="17" s="1"/>
  <c r="N52" i="14"/>
  <c r="N52" i="17" s="1"/>
  <c r="N53" i="14"/>
  <c r="N53" i="17" s="1"/>
  <c r="N54" i="14"/>
  <c r="N54" i="17" s="1"/>
  <c r="N55" i="14"/>
  <c r="N55" i="17" s="1"/>
  <c r="N56" i="14"/>
  <c r="N56" i="17" s="1"/>
  <c r="N57" i="14"/>
  <c r="N57" i="17" s="1"/>
  <c r="N58" i="14"/>
  <c r="N58" i="17" s="1"/>
  <c r="N59" i="14"/>
  <c r="N59" i="17" s="1"/>
  <c r="N60" i="14"/>
  <c r="N60" i="17" s="1"/>
  <c r="N61" i="14"/>
  <c r="N61" i="17" s="1"/>
  <c r="N62" i="14"/>
  <c r="N62" i="17" s="1"/>
  <c r="N63" i="14"/>
  <c r="N63" i="17" s="1"/>
  <c r="N64" i="14"/>
  <c r="N64" i="17" s="1"/>
  <c r="N65" i="14"/>
  <c r="N65" i="17" s="1"/>
  <c r="N66" i="14"/>
  <c r="N66" i="17" s="1"/>
  <c r="N67" i="14"/>
  <c r="N67" i="17" s="1"/>
  <c r="N68" i="14"/>
  <c r="N68" i="17" s="1"/>
  <c r="N69" i="14"/>
  <c r="N69" i="17" s="1"/>
  <c r="N70" i="14"/>
  <c r="N70" i="17" s="1"/>
  <c r="N71" i="14"/>
  <c r="N71" i="17" s="1"/>
  <c r="N72" i="14"/>
  <c r="N72" i="17" s="1"/>
  <c r="N73" i="14"/>
  <c r="N73" i="17" s="1"/>
  <c r="N74" i="14"/>
  <c r="N74" i="17" s="1"/>
  <c r="N75" i="14"/>
  <c r="N75" i="17" s="1"/>
  <c r="N76" i="14"/>
  <c r="N76" i="17" s="1"/>
  <c r="N77" i="14"/>
  <c r="N77" i="17" s="1"/>
  <c r="N78" i="14"/>
  <c r="N78" i="17" s="1"/>
  <c r="N79" i="14"/>
  <c r="N79" i="17" s="1"/>
  <c r="N80" i="14"/>
  <c r="N80" i="17" s="1"/>
  <c r="N81" i="14"/>
  <c r="N81" i="17" s="1"/>
  <c r="N82" i="14"/>
  <c r="N82" i="17" s="1"/>
  <c r="N83" i="14"/>
  <c r="N83" i="17" s="1"/>
  <c r="N84" i="14"/>
  <c r="N84" i="17" s="1"/>
  <c r="N85" i="14"/>
  <c r="N85" i="17" s="1"/>
  <c r="N86" i="14"/>
  <c r="N86" i="17" s="1"/>
  <c r="N87" i="14"/>
  <c r="N87" i="17" s="1"/>
  <c r="N88" i="14"/>
  <c r="N88" i="17" s="1"/>
  <c r="N89" i="14"/>
  <c r="N89" i="17" s="1"/>
  <c r="N90" i="14"/>
  <c r="N90" i="17" s="1"/>
  <c r="N91" i="14"/>
  <c r="N91" i="17" s="1"/>
  <c r="N92" i="14"/>
  <c r="N92" i="17" s="1"/>
  <c r="N93" i="14"/>
  <c r="N93" i="17" s="1"/>
  <c r="N94" i="14"/>
  <c r="N94" i="17" s="1"/>
  <c r="N95" i="14"/>
  <c r="N95" i="17" s="1"/>
  <c r="N96" i="14"/>
  <c r="N96" i="17" s="1"/>
  <c r="N97" i="14"/>
  <c r="N97" i="17" s="1"/>
  <c r="N98" i="14"/>
  <c r="N98" i="17" s="1"/>
  <c r="N99" i="14"/>
  <c r="N99" i="17" s="1"/>
  <c r="N100" i="14"/>
  <c r="N100" i="17" s="1"/>
  <c r="K4" i="14"/>
  <c r="K4" i="17" s="1"/>
  <c r="K5" i="14"/>
  <c r="K5" i="17" s="1"/>
  <c r="K6" i="14"/>
  <c r="K6" i="17" s="1"/>
  <c r="K7" i="14"/>
  <c r="K7" i="17" s="1"/>
  <c r="K8" i="14"/>
  <c r="K8" i="17" s="1"/>
  <c r="K9" i="14"/>
  <c r="K9" i="17" s="1"/>
  <c r="K10" i="14"/>
  <c r="K10" i="17" s="1"/>
  <c r="K11" i="14"/>
  <c r="K11" i="17" s="1"/>
  <c r="K12" i="14"/>
  <c r="K12" i="17" s="1"/>
  <c r="K13" i="14"/>
  <c r="K13" i="17" s="1"/>
  <c r="K14" i="14"/>
  <c r="K14" i="17" s="1"/>
  <c r="K15" i="14"/>
  <c r="K15" i="17" s="1"/>
  <c r="K16" i="14"/>
  <c r="K16" i="17" s="1"/>
  <c r="K17" i="14"/>
  <c r="K17" i="17" s="1"/>
  <c r="K18" i="14"/>
  <c r="K18" i="17" s="1"/>
  <c r="K19" i="14"/>
  <c r="K19" i="17" s="1"/>
  <c r="K20" i="14"/>
  <c r="K20" i="17" s="1"/>
  <c r="K21" i="14"/>
  <c r="K21" i="17" s="1"/>
  <c r="K22" i="14"/>
  <c r="K22" i="17" s="1"/>
  <c r="K23" i="14"/>
  <c r="K23" i="17" s="1"/>
  <c r="K24" i="14"/>
  <c r="K24" i="17" s="1"/>
  <c r="K25" i="14"/>
  <c r="K25" i="17" s="1"/>
  <c r="K26" i="14"/>
  <c r="K26" i="17" s="1"/>
  <c r="K27" i="14"/>
  <c r="K27" i="17" s="1"/>
  <c r="K28" i="14"/>
  <c r="K28" i="17" s="1"/>
  <c r="K29" i="14"/>
  <c r="K29" i="17" s="1"/>
  <c r="K30" i="14"/>
  <c r="K30" i="17" s="1"/>
  <c r="K31" i="14"/>
  <c r="K31" i="17" s="1"/>
  <c r="K32" i="14"/>
  <c r="K32" i="17" s="1"/>
  <c r="K33" i="14"/>
  <c r="K33" i="17" s="1"/>
  <c r="K34" i="14"/>
  <c r="K34" i="17" s="1"/>
  <c r="K35" i="14"/>
  <c r="K35" i="17" s="1"/>
  <c r="K36" i="14"/>
  <c r="K36" i="17" s="1"/>
  <c r="K37" i="14"/>
  <c r="K37" i="17" s="1"/>
  <c r="K38" i="14"/>
  <c r="K38" i="17" s="1"/>
  <c r="K39" i="14"/>
  <c r="K39" i="17" s="1"/>
  <c r="K40" i="14"/>
  <c r="K40" i="17" s="1"/>
  <c r="K41" i="14"/>
  <c r="K41" i="17" s="1"/>
  <c r="K42" i="14"/>
  <c r="K42" i="17" s="1"/>
  <c r="K43" i="14"/>
  <c r="K43" i="17" s="1"/>
  <c r="K44" i="14"/>
  <c r="K44" i="17" s="1"/>
  <c r="K45" i="14"/>
  <c r="K45" i="17" s="1"/>
  <c r="K46" i="14"/>
  <c r="K46" i="17" s="1"/>
  <c r="K47" i="14"/>
  <c r="K47" i="17" s="1"/>
  <c r="K48" i="14"/>
  <c r="K48" i="17" s="1"/>
  <c r="K49" i="14"/>
  <c r="K49" i="17" s="1"/>
  <c r="K50" i="14"/>
  <c r="K50" i="17" s="1"/>
  <c r="K51" i="14"/>
  <c r="K51" i="17" s="1"/>
  <c r="K52" i="14"/>
  <c r="K52" i="17" s="1"/>
  <c r="K53" i="14"/>
  <c r="K53" i="17" s="1"/>
  <c r="K54" i="14"/>
  <c r="K54" i="17" s="1"/>
  <c r="K55" i="14"/>
  <c r="K55" i="17" s="1"/>
  <c r="K56" i="14"/>
  <c r="K56" i="17" s="1"/>
  <c r="K57" i="14"/>
  <c r="K57" i="17" s="1"/>
  <c r="K58" i="14"/>
  <c r="K58" i="17" s="1"/>
  <c r="K59" i="14"/>
  <c r="K59" i="17" s="1"/>
  <c r="K60" i="14"/>
  <c r="K60" i="17" s="1"/>
  <c r="K61" i="14"/>
  <c r="K61" i="17" s="1"/>
  <c r="K62" i="14"/>
  <c r="K62" i="17" s="1"/>
  <c r="K63" i="14"/>
  <c r="K63" i="17" s="1"/>
  <c r="K64" i="14"/>
  <c r="K64" i="17" s="1"/>
  <c r="K65" i="14"/>
  <c r="K65" i="17" s="1"/>
  <c r="K66" i="14"/>
  <c r="K66" i="17" s="1"/>
  <c r="K67" i="14"/>
  <c r="K67" i="17" s="1"/>
  <c r="K68" i="14"/>
  <c r="K68" i="17" s="1"/>
  <c r="K69" i="14"/>
  <c r="K69" i="17" s="1"/>
  <c r="K70" i="14"/>
  <c r="K70" i="17" s="1"/>
  <c r="K71" i="14"/>
  <c r="K71" i="17" s="1"/>
  <c r="K72" i="14"/>
  <c r="K72" i="17" s="1"/>
  <c r="K73" i="14"/>
  <c r="K73" i="17" s="1"/>
  <c r="K74" i="14"/>
  <c r="K74" i="17" s="1"/>
  <c r="K75" i="14"/>
  <c r="K75" i="17" s="1"/>
  <c r="K76" i="14"/>
  <c r="K76" i="17" s="1"/>
  <c r="K77" i="14"/>
  <c r="K77" i="17" s="1"/>
  <c r="K78" i="14"/>
  <c r="K78" i="17" s="1"/>
  <c r="K79" i="14"/>
  <c r="K79" i="17" s="1"/>
  <c r="K80" i="14"/>
  <c r="K80" i="17" s="1"/>
  <c r="K81" i="14"/>
  <c r="K81" i="17" s="1"/>
  <c r="K82" i="14"/>
  <c r="K82" i="17" s="1"/>
  <c r="K83" i="14"/>
  <c r="K83" i="17" s="1"/>
  <c r="K84" i="14"/>
  <c r="K84" i="17" s="1"/>
  <c r="K85" i="14"/>
  <c r="K85" i="17" s="1"/>
  <c r="K86" i="14"/>
  <c r="K86" i="17" s="1"/>
  <c r="K87" i="14"/>
  <c r="K87" i="17" s="1"/>
  <c r="K88" i="14"/>
  <c r="K88" i="17" s="1"/>
  <c r="K89" i="14"/>
  <c r="K89" i="17" s="1"/>
  <c r="K90" i="14"/>
  <c r="K90" i="17" s="1"/>
  <c r="K91" i="14"/>
  <c r="K91" i="17" s="1"/>
  <c r="K92" i="14"/>
  <c r="K92" i="17" s="1"/>
  <c r="K93" i="14"/>
  <c r="K93" i="17" s="1"/>
  <c r="K94" i="14"/>
  <c r="K94" i="17" s="1"/>
  <c r="K95" i="14"/>
  <c r="K95" i="17" s="1"/>
  <c r="K96" i="14"/>
  <c r="K96" i="17" s="1"/>
  <c r="K97" i="14"/>
  <c r="K97" i="17" s="1"/>
  <c r="K98" i="14"/>
  <c r="K98" i="17" s="1"/>
  <c r="K99" i="14"/>
  <c r="K99" i="17" s="1"/>
  <c r="K100" i="14"/>
  <c r="K100" i="17" s="1"/>
  <c r="H4" i="14"/>
  <c r="H4" i="17" s="1"/>
  <c r="H5" i="14"/>
  <c r="H5" i="17" s="1"/>
  <c r="H6" i="14"/>
  <c r="H6" i="17" s="1"/>
  <c r="H7" i="14"/>
  <c r="H7" i="17" s="1"/>
  <c r="H8" i="14"/>
  <c r="H8" i="17" s="1"/>
  <c r="H9" i="14"/>
  <c r="H9" i="17" s="1"/>
  <c r="H10" i="14"/>
  <c r="H10" i="17" s="1"/>
  <c r="H11" i="14"/>
  <c r="H11" i="17" s="1"/>
  <c r="H12" i="14"/>
  <c r="H12" i="17" s="1"/>
  <c r="H13" i="14"/>
  <c r="H13" i="17" s="1"/>
  <c r="H14" i="14"/>
  <c r="H14" i="17" s="1"/>
  <c r="H15" i="14"/>
  <c r="H15" i="17" s="1"/>
  <c r="H16" i="14"/>
  <c r="H16" i="17" s="1"/>
  <c r="H17" i="14"/>
  <c r="H17" i="17" s="1"/>
  <c r="H18" i="14"/>
  <c r="H18" i="17" s="1"/>
  <c r="H19" i="14"/>
  <c r="H19" i="17" s="1"/>
  <c r="H20" i="14"/>
  <c r="H20" i="17" s="1"/>
  <c r="H21" i="14"/>
  <c r="H21" i="17" s="1"/>
  <c r="H22" i="14"/>
  <c r="H22" i="17" s="1"/>
  <c r="H23" i="14"/>
  <c r="H23" i="17" s="1"/>
  <c r="H24" i="14"/>
  <c r="H24" i="17" s="1"/>
  <c r="H25" i="14"/>
  <c r="H25" i="17" s="1"/>
  <c r="H26" i="14"/>
  <c r="H26" i="17" s="1"/>
  <c r="H27" i="14"/>
  <c r="H27" i="17" s="1"/>
  <c r="H28" i="14"/>
  <c r="H28" i="17" s="1"/>
  <c r="H29" i="14"/>
  <c r="H29" i="17" s="1"/>
  <c r="H30" i="14"/>
  <c r="H30" i="17" s="1"/>
  <c r="H31" i="14"/>
  <c r="H31" i="17" s="1"/>
  <c r="H32" i="14"/>
  <c r="H32" i="17" s="1"/>
  <c r="H33" i="14"/>
  <c r="H33" i="17" s="1"/>
  <c r="H34" i="14"/>
  <c r="H34" i="17" s="1"/>
  <c r="H35" i="14"/>
  <c r="H35" i="17" s="1"/>
  <c r="H36" i="14"/>
  <c r="H36" i="17" s="1"/>
  <c r="H37" i="14"/>
  <c r="H37" i="17" s="1"/>
  <c r="H38" i="14"/>
  <c r="H38" i="17" s="1"/>
  <c r="H39" i="14"/>
  <c r="H39" i="17" s="1"/>
  <c r="H40" i="14"/>
  <c r="H40" i="17" s="1"/>
  <c r="H41" i="14"/>
  <c r="H41" i="17" s="1"/>
  <c r="H42" i="14"/>
  <c r="H42" i="17" s="1"/>
  <c r="H43" i="14"/>
  <c r="H43" i="17" s="1"/>
  <c r="H44" i="14"/>
  <c r="H44" i="17" s="1"/>
  <c r="H45" i="14"/>
  <c r="H45" i="17" s="1"/>
  <c r="H46" i="14"/>
  <c r="H46" i="17" s="1"/>
  <c r="H47" i="14"/>
  <c r="H47" i="17" s="1"/>
  <c r="H48" i="14"/>
  <c r="H48" i="17" s="1"/>
  <c r="H49" i="14"/>
  <c r="H49" i="17" s="1"/>
  <c r="H50" i="14"/>
  <c r="H50" i="17" s="1"/>
  <c r="H51" i="14"/>
  <c r="H51" i="17" s="1"/>
  <c r="H52" i="14"/>
  <c r="H52" i="17" s="1"/>
  <c r="H53" i="14"/>
  <c r="H53" i="17" s="1"/>
  <c r="H54" i="14"/>
  <c r="H54" i="17" s="1"/>
  <c r="H55" i="14"/>
  <c r="H55" i="17" s="1"/>
  <c r="H56" i="14"/>
  <c r="H56" i="17" s="1"/>
  <c r="H57" i="14"/>
  <c r="H57" i="17" s="1"/>
  <c r="H58" i="14"/>
  <c r="H58" i="17" s="1"/>
  <c r="H59" i="14"/>
  <c r="H59" i="17" s="1"/>
  <c r="H60" i="14"/>
  <c r="H60" i="17" s="1"/>
  <c r="H61" i="14"/>
  <c r="H61" i="17" s="1"/>
  <c r="H62" i="14"/>
  <c r="H62" i="17" s="1"/>
  <c r="H63" i="14"/>
  <c r="H63" i="17" s="1"/>
  <c r="H64" i="14"/>
  <c r="H64" i="17" s="1"/>
  <c r="H65" i="14"/>
  <c r="H65" i="17" s="1"/>
  <c r="H66" i="14"/>
  <c r="H66" i="17" s="1"/>
  <c r="H67" i="14"/>
  <c r="H67" i="17" s="1"/>
  <c r="H68" i="14"/>
  <c r="H68" i="17" s="1"/>
  <c r="H69" i="14"/>
  <c r="H69" i="17" s="1"/>
  <c r="H70" i="14"/>
  <c r="H70" i="17" s="1"/>
  <c r="H71" i="14"/>
  <c r="H71" i="17" s="1"/>
  <c r="H72" i="14"/>
  <c r="H72" i="17" s="1"/>
  <c r="H73" i="14"/>
  <c r="H73" i="17" s="1"/>
  <c r="H74" i="14"/>
  <c r="H74" i="17" s="1"/>
  <c r="H75" i="14"/>
  <c r="H75" i="17" s="1"/>
  <c r="H76" i="14"/>
  <c r="H76" i="17" s="1"/>
  <c r="H77" i="14"/>
  <c r="H77" i="17" s="1"/>
  <c r="H78" i="14"/>
  <c r="H78" i="17" s="1"/>
  <c r="H79" i="14"/>
  <c r="H79" i="17" s="1"/>
  <c r="H80" i="14"/>
  <c r="H80" i="17" s="1"/>
  <c r="H81" i="14"/>
  <c r="H81" i="17" s="1"/>
  <c r="H82" i="14"/>
  <c r="H82" i="17" s="1"/>
  <c r="H83" i="14"/>
  <c r="H83" i="17" s="1"/>
  <c r="H84" i="14"/>
  <c r="H84" i="17" s="1"/>
  <c r="H85" i="14"/>
  <c r="H85" i="17" s="1"/>
  <c r="H86" i="14"/>
  <c r="H86" i="17" s="1"/>
  <c r="H87" i="14"/>
  <c r="H87" i="17" s="1"/>
  <c r="H88" i="14"/>
  <c r="H88" i="17" s="1"/>
  <c r="H89" i="14"/>
  <c r="H89" i="17" s="1"/>
  <c r="H90" i="14"/>
  <c r="H90" i="17" s="1"/>
  <c r="H91" i="14"/>
  <c r="H91" i="17" s="1"/>
  <c r="H92" i="14"/>
  <c r="H92" i="17" s="1"/>
  <c r="H93" i="14"/>
  <c r="H93" i="17" s="1"/>
  <c r="H94" i="14"/>
  <c r="H94" i="17" s="1"/>
  <c r="H95" i="14"/>
  <c r="H95" i="17" s="1"/>
  <c r="H96" i="14"/>
  <c r="H96" i="17" s="1"/>
  <c r="H97" i="14"/>
  <c r="H97" i="17" s="1"/>
  <c r="H98" i="14"/>
  <c r="H98" i="17" s="1"/>
  <c r="H99" i="14"/>
  <c r="H99" i="17" s="1"/>
  <c r="H100" i="14"/>
  <c r="H100" i="17" s="1"/>
  <c r="E4" i="14"/>
  <c r="E4" i="17" s="1"/>
  <c r="E5" i="14"/>
  <c r="E5" i="17" s="1"/>
  <c r="E6" i="14"/>
  <c r="E6" i="17" s="1"/>
  <c r="E7" i="14"/>
  <c r="E7" i="17" s="1"/>
  <c r="E8" i="14"/>
  <c r="E8" i="17" s="1"/>
  <c r="E9" i="14"/>
  <c r="E9" i="17" s="1"/>
  <c r="E10" i="14"/>
  <c r="E10" i="17" s="1"/>
  <c r="E11" i="14"/>
  <c r="E11" i="17" s="1"/>
  <c r="E12" i="14"/>
  <c r="E12" i="17" s="1"/>
  <c r="E13" i="14"/>
  <c r="E13" i="17" s="1"/>
  <c r="E14" i="14"/>
  <c r="E14" i="17" s="1"/>
  <c r="E15" i="14"/>
  <c r="E15" i="17" s="1"/>
  <c r="E16" i="14"/>
  <c r="E16" i="17" s="1"/>
  <c r="E17" i="14"/>
  <c r="E17" i="17" s="1"/>
  <c r="E18" i="14"/>
  <c r="E18" i="17" s="1"/>
  <c r="E19" i="14"/>
  <c r="E19" i="17" s="1"/>
  <c r="E20" i="14"/>
  <c r="E20" i="17" s="1"/>
  <c r="E21" i="14"/>
  <c r="E21" i="17" s="1"/>
  <c r="E22" i="14"/>
  <c r="E22" i="17" s="1"/>
  <c r="E23" i="14"/>
  <c r="E23" i="17" s="1"/>
  <c r="E24" i="14"/>
  <c r="E24" i="17" s="1"/>
  <c r="E25" i="14"/>
  <c r="E25" i="17" s="1"/>
  <c r="E26" i="14"/>
  <c r="E26" i="17" s="1"/>
  <c r="E27" i="14"/>
  <c r="E27" i="17" s="1"/>
  <c r="E28" i="14"/>
  <c r="E28" i="17" s="1"/>
  <c r="E29" i="14"/>
  <c r="E29" i="17" s="1"/>
  <c r="E30" i="14"/>
  <c r="E30" i="17" s="1"/>
  <c r="E31" i="14"/>
  <c r="E31" i="17" s="1"/>
  <c r="E32" i="14"/>
  <c r="E32" i="17" s="1"/>
  <c r="E33" i="14"/>
  <c r="E33" i="17" s="1"/>
  <c r="E34" i="14"/>
  <c r="E34" i="17" s="1"/>
  <c r="E35" i="14"/>
  <c r="E35" i="17" s="1"/>
  <c r="E36" i="14"/>
  <c r="E36" i="17" s="1"/>
  <c r="E37" i="14"/>
  <c r="E37" i="17" s="1"/>
  <c r="E38" i="14"/>
  <c r="E38" i="17" s="1"/>
  <c r="E39" i="14"/>
  <c r="E39" i="17" s="1"/>
  <c r="E40" i="14"/>
  <c r="E40" i="17" s="1"/>
  <c r="E41" i="14"/>
  <c r="E41" i="17" s="1"/>
  <c r="E42" i="14"/>
  <c r="E42" i="17" s="1"/>
  <c r="E43" i="14"/>
  <c r="E43" i="17" s="1"/>
  <c r="E44" i="14"/>
  <c r="E44" i="17" s="1"/>
  <c r="E45" i="14"/>
  <c r="E45" i="17" s="1"/>
  <c r="E46" i="14"/>
  <c r="E46" i="17" s="1"/>
  <c r="E47" i="14"/>
  <c r="E47" i="17" s="1"/>
  <c r="E48" i="14"/>
  <c r="E48" i="17" s="1"/>
  <c r="E49" i="14"/>
  <c r="E49" i="17" s="1"/>
  <c r="E50" i="14"/>
  <c r="E50" i="17" s="1"/>
  <c r="E51" i="14"/>
  <c r="E51" i="17" s="1"/>
  <c r="E52" i="14"/>
  <c r="E52" i="17" s="1"/>
  <c r="E53" i="14"/>
  <c r="E53" i="17" s="1"/>
  <c r="E54" i="14"/>
  <c r="E54" i="17" s="1"/>
  <c r="E55" i="14"/>
  <c r="E55" i="17" s="1"/>
  <c r="E56" i="14"/>
  <c r="E56" i="17" s="1"/>
  <c r="E57" i="14"/>
  <c r="E57" i="17" s="1"/>
  <c r="E58" i="14"/>
  <c r="E58" i="17" s="1"/>
  <c r="E59" i="14"/>
  <c r="E59" i="17" s="1"/>
  <c r="E60" i="14"/>
  <c r="E60" i="17" s="1"/>
  <c r="E61" i="14"/>
  <c r="E61" i="17" s="1"/>
  <c r="E62" i="14"/>
  <c r="E62" i="17" s="1"/>
  <c r="E63" i="14"/>
  <c r="E63" i="17" s="1"/>
  <c r="E64" i="14"/>
  <c r="E64" i="17" s="1"/>
  <c r="E65" i="14"/>
  <c r="E65" i="17" s="1"/>
  <c r="E66" i="14"/>
  <c r="E66" i="17" s="1"/>
  <c r="E67" i="14"/>
  <c r="E67" i="17" s="1"/>
  <c r="E68" i="14"/>
  <c r="E68" i="17" s="1"/>
  <c r="E69" i="14"/>
  <c r="E69" i="17" s="1"/>
  <c r="E70" i="14"/>
  <c r="E70" i="17" s="1"/>
  <c r="E71" i="14"/>
  <c r="E71" i="17" s="1"/>
  <c r="E72" i="14"/>
  <c r="E72" i="17" s="1"/>
  <c r="E73" i="14"/>
  <c r="E73" i="17" s="1"/>
  <c r="E74" i="14"/>
  <c r="E74" i="17" s="1"/>
  <c r="E75" i="14"/>
  <c r="E75" i="17" s="1"/>
  <c r="E76" i="14"/>
  <c r="E76" i="17" s="1"/>
  <c r="E77" i="14"/>
  <c r="E77" i="17" s="1"/>
  <c r="E78" i="14"/>
  <c r="E78" i="17" s="1"/>
  <c r="E79" i="14"/>
  <c r="E79" i="17" s="1"/>
  <c r="E80" i="14"/>
  <c r="E80" i="17" s="1"/>
  <c r="E81" i="14"/>
  <c r="E81" i="17" s="1"/>
  <c r="E82" i="14"/>
  <c r="E82" i="17" s="1"/>
  <c r="E83" i="14"/>
  <c r="E83" i="17" s="1"/>
  <c r="E84" i="14"/>
  <c r="E84" i="17" s="1"/>
  <c r="E85" i="14"/>
  <c r="E85" i="17" s="1"/>
  <c r="E86" i="14"/>
  <c r="E86" i="17" s="1"/>
  <c r="E87" i="14"/>
  <c r="E87" i="17" s="1"/>
  <c r="E88" i="14"/>
  <c r="E88" i="17" s="1"/>
  <c r="E89" i="14"/>
  <c r="E89" i="17" s="1"/>
  <c r="E90" i="14"/>
  <c r="E90" i="17" s="1"/>
  <c r="E91" i="14"/>
  <c r="E91" i="17" s="1"/>
  <c r="E92" i="14"/>
  <c r="E92" i="17" s="1"/>
  <c r="E93" i="14"/>
  <c r="E93" i="17" s="1"/>
  <c r="E94" i="14"/>
  <c r="E94" i="17" s="1"/>
  <c r="E95" i="14"/>
  <c r="E95" i="17" s="1"/>
  <c r="E96" i="14"/>
  <c r="E96" i="17" s="1"/>
  <c r="E97" i="14"/>
  <c r="E97" i="17" s="1"/>
  <c r="E98" i="14"/>
  <c r="E98" i="17" s="1"/>
  <c r="E99" i="14"/>
  <c r="E99" i="17" s="1"/>
  <c r="E100" i="14"/>
  <c r="E100" i="17" s="1"/>
  <c r="T3" i="14"/>
  <c r="Q3" i="14"/>
  <c r="N3" i="14"/>
  <c r="K3" i="14"/>
  <c r="H3" i="14"/>
  <c r="E3" i="14"/>
  <c r="S63" i="14"/>
  <c r="S64" i="14"/>
  <c r="S64" i="17" s="1"/>
  <c r="S65" i="14"/>
  <c r="S66" i="14"/>
  <c r="S67" i="14"/>
  <c r="S67" i="17" s="1"/>
  <c r="S68" i="14"/>
  <c r="S68" i="17" s="1"/>
  <c r="S69" i="14"/>
  <c r="S69" i="17" s="1"/>
  <c r="S70" i="14"/>
  <c r="S70" i="17" s="1"/>
  <c r="S71" i="14"/>
  <c r="S71" i="17" s="1"/>
  <c r="S72" i="14"/>
  <c r="S72" i="17" s="1"/>
  <c r="S73" i="14"/>
  <c r="S73" i="17" s="1"/>
  <c r="S74" i="14"/>
  <c r="S74" i="17" s="1"/>
  <c r="S75" i="14"/>
  <c r="S75" i="17" s="1"/>
  <c r="S76" i="14"/>
  <c r="S76" i="17" s="1"/>
  <c r="S77" i="14"/>
  <c r="S77" i="17" s="1"/>
  <c r="S78" i="14"/>
  <c r="S78" i="17" s="1"/>
  <c r="S79" i="14"/>
  <c r="S79" i="17" s="1"/>
  <c r="S80" i="14"/>
  <c r="S80" i="17" s="1"/>
  <c r="S81" i="14"/>
  <c r="S81" i="17" s="1"/>
  <c r="S82" i="14"/>
  <c r="S82" i="17" s="1"/>
  <c r="S83" i="14"/>
  <c r="S83" i="17" s="1"/>
  <c r="S84" i="14"/>
  <c r="S84" i="17" s="1"/>
  <c r="S85" i="14"/>
  <c r="S85" i="17" s="1"/>
  <c r="S86" i="14"/>
  <c r="S86" i="17" s="1"/>
  <c r="S87" i="14"/>
  <c r="S87" i="17" s="1"/>
  <c r="S88" i="14"/>
  <c r="S88" i="17" s="1"/>
  <c r="S89" i="14"/>
  <c r="S89" i="17" s="1"/>
  <c r="S90" i="14"/>
  <c r="S90" i="17" s="1"/>
  <c r="S91" i="14"/>
  <c r="S91" i="17" s="1"/>
  <c r="S92" i="14"/>
  <c r="S92" i="17" s="1"/>
  <c r="S93" i="14"/>
  <c r="S93" i="17" s="1"/>
  <c r="S94" i="14"/>
  <c r="S94" i="17" s="1"/>
  <c r="S95" i="14"/>
  <c r="S95" i="17" s="1"/>
  <c r="S96" i="14"/>
  <c r="S96" i="17" s="1"/>
  <c r="S97" i="14"/>
  <c r="S97" i="17" s="1"/>
  <c r="S98" i="14"/>
  <c r="S98" i="17" s="1"/>
  <c r="S99" i="14"/>
  <c r="S99" i="17" s="1"/>
  <c r="S100" i="14"/>
  <c r="S100" i="17" s="1"/>
  <c r="P63" i="14"/>
  <c r="P64" i="14"/>
  <c r="P64" i="17" s="1"/>
  <c r="P65" i="14"/>
  <c r="P66" i="14"/>
  <c r="P67" i="14"/>
  <c r="P67" i="17" s="1"/>
  <c r="P68" i="14"/>
  <c r="P68" i="17" s="1"/>
  <c r="P69" i="14"/>
  <c r="P69" i="17" s="1"/>
  <c r="P70" i="14"/>
  <c r="P70" i="17" s="1"/>
  <c r="P71" i="14"/>
  <c r="P71" i="17" s="1"/>
  <c r="P72" i="14"/>
  <c r="P72" i="17" s="1"/>
  <c r="P73" i="14"/>
  <c r="P73" i="17" s="1"/>
  <c r="P74" i="14"/>
  <c r="P74" i="17" s="1"/>
  <c r="P75" i="14"/>
  <c r="P75" i="17" s="1"/>
  <c r="P76" i="14"/>
  <c r="P76" i="17" s="1"/>
  <c r="P77" i="14"/>
  <c r="P77" i="17" s="1"/>
  <c r="P78" i="14"/>
  <c r="P78" i="17" s="1"/>
  <c r="P79" i="14"/>
  <c r="P79" i="17" s="1"/>
  <c r="P80" i="14"/>
  <c r="P80" i="17" s="1"/>
  <c r="P81" i="14"/>
  <c r="P81" i="17" s="1"/>
  <c r="P82" i="14"/>
  <c r="P82" i="17" s="1"/>
  <c r="P83" i="14"/>
  <c r="P83" i="17" s="1"/>
  <c r="P84" i="14"/>
  <c r="P84" i="17" s="1"/>
  <c r="P85" i="14"/>
  <c r="P85" i="17" s="1"/>
  <c r="P86" i="14"/>
  <c r="P86" i="17" s="1"/>
  <c r="P87" i="14"/>
  <c r="P87" i="17" s="1"/>
  <c r="P88" i="14"/>
  <c r="P88" i="17" s="1"/>
  <c r="P89" i="14"/>
  <c r="P89" i="17" s="1"/>
  <c r="P90" i="14"/>
  <c r="P90" i="17" s="1"/>
  <c r="P91" i="14"/>
  <c r="P91" i="17" s="1"/>
  <c r="P92" i="14"/>
  <c r="P92" i="17" s="1"/>
  <c r="P93" i="14"/>
  <c r="P93" i="17" s="1"/>
  <c r="P94" i="14"/>
  <c r="P94" i="17" s="1"/>
  <c r="P95" i="14"/>
  <c r="P95" i="17" s="1"/>
  <c r="P96" i="14"/>
  <c r="P96" i="17" s="1"/>
  <c r="P97" i="14"/>
  <c r="P97" i="17" s="1"/>
  <c r="P98" i="14"/>
  <c r="P98" i="17" s="1"/>
  <c r="P99" i="14"/>
  <c r="P99" i="17" s="1"/>
  <c r="P100" i="14"/>
  <c r="P100" i="17" s="1"/>
  <c r="M63" i="14"/>
  <c r="M64" i="14"/>
  <c r="M64" i="17" s="1"/>
  <c r="M65" i="14"/>
  <c r="M66" i="14"/>
  <c r="M67" i="14"/>
  <c r="M67" i="17" s="1"/>
  <c r="M68" i="14"/>
  <c r="M68" i="17" s="1"/>
  <c r="M69" i="14"/>
  <c r="M69" i="17" s="1"/>
  <c r="M70" i="14"/>
  <c r="M70" i="17" s="1"/>
  <c r="M71" i="14"/>
  <c r="M71" i="17" s="1"/>
  <c r="M72" i="14"/>
  <c r="M72" i="17" s="1"/>
  <c r="M73" i="14"/>
  <c r="M73" i="17" s="1"/>
  <c r="M74" i="14"/>
  <c r="M74" i="17" s="1"/>
  <c r="M75" i="14"/>
  <c r="M75" i="17" s="1"/>
  <c r="M76" i="14"/>
  <c r="M76" i="17" s="1"/>
  <c r="M77" i="14"/>
  <c r="M77" i="17" s="1"/>
  <c r="M78" i="14"/>
  <c r="M78" i="17" s="1"/>
  <c r="M79" i="14"/>
  <c r="M79" i="17" s="1"/>
  <c r="M80" i="14"/>
  <c r="M80" i="17" s="1"/>
  <c r="M81" i="14"/>
  <c r="M81" i="17" s="1"/>
  <c r="M82" i="14"/>
  <c r="M82" i="17" s="1"/>
  <c r="M83" i="14"/>
  <c r="M83" i="17" s="1"/>
  <c r="M84" i="14"/>
  <c r="M84" i="17" s="1"/>
  <c r="M85" i="14"/>
  <c r="M85" i="17" s="1"/>
  <c r="M86" i="14"/>
  <c r="M86" i="17" s="1"/>
  <c r="M87" i="14"/>
  <c r="M87" i="17" s="1"/>
  <c r="M88" i="14"/>
  <c r="M88" i="17" s="1"/>
  <c r="M89" i="14"/>
  <c r="M89" i="17" s="1"/>
  <c r="M90" i="14"/>
  <c r="M90" i="17" s="1"/>
  <c r="M91" i="14"/>
  <c r="M91" i="17" s="1"/>
  <c r="M92" i="14"/>
  <c r="M92" i="17" s="1"/>
  <c r="M93" i="14"/>
  <c r="M93" i="17" s="1"/>
  <c r="M94" i="14"/>
  <c r="M94" i="17" s="1"/>
  <c r="M95" i="14"/>
  <c r="M95" i="17" s="1"/>
  <c r="M96" i="14"/>
  <c r="M96" i="17" s="1"/>
  <c r="M97" i="14"/>
  <c r="M97" i="17" s="1"/>
  <c r="M98" i="14"/>
  <c r="M98" i="17" s="1"/>
  <c r="M99" i="14"/>
  <c r="M99" i="17" s="1"/>
  <c r="M100" i="14"/>
  <c r="M100" i="17" s="1"/>
  <c r="J63" i="14"/>
  <c r="J64" i="14"/>
  <c r="J64" i="17" s="1"/>
  <c r="J65" i="14"/>
  <c r="J66" i="14"/>
  <c r="J67" i="14"/>
  <c r="J67" i="17" s="1"/>
  <c r="J68" i="14"/>
  <c r="J68" i="17" s="1"/>
  <c r="J69" i="14"/>
  <c r="J69" i="17" s="1"/>
  <c r="J70" i="14"/>
  <c r="J70" i="17" s="1"/>
  <c r="J71" i="14"/>
  <c r="J71" i="17" s="1"/>
  <c r="J72" i="14"/>
  <c r="J72" i="17" s="1"/>
  <c r="J73" i="14"/>
  <c r="J73" i="17" s="1"/>
  <c r="J74" i="14"/>
  <c r="J74" i="17" s="1"/>
  <c r="J75" i="14"/>
  <c r="J75" i="17" s="1"/>
  <c r="J76" i="14"/>
  <c r="J76" i="17" s="1"/>
  <c r="J77" i="14"/>
  <c r="J77" i="17" s="1"/>
  <c r="J78" i="14"/>
  <c r="J78" i="17" s="1"/>
  <c r="J79" i="14"/>
  <c r="J79" i="17" s="1"/>
  <c r="J80" i="14"/>
  <c r="J80" i="17" s="1"/>
  <c r="J81" i="14"/>
  <c r="J81" i="17" s="1"/>
  <c r="J82" i="14"/>
  <c r="J82" i="17" s="1"/>
  <c r="J83" i="14"/>
  <c r="J83" i="17" s="1"/>
  <c r="J84" i="14"/>
  <c r="J84" i="17" s="1"/>
  <c r="J85" i="14"/>
  <c r="J85" i="17" s="1"/>
  <c r="J86" i="14"/>
  <c r="J86" i="17" s="1"/>
  <c r="J87" i="14"/>
  <c r="J87" i="17" s="1"/>
  <c r="J88" i="14"/>
  <c r="J88" i="17" s="1"/>
  <c r="J89" i="14"/>
  <c r="J89" i="17" s="1"/>
  <c r="J90" i="14"/>
  <c r="J90" i="17" s="1"/>
  <c r="J91" i="14"/>
  <c r="J91" i="17" s="1"/>
  <c r="J92" i="14"/>
  <c r="J92" i="17" s="1"/>
  <c r="J93" i="14"/>
  <c r="J93" i="17" s="1"/>
  <c r="J94" i="14"/>
  <c r="J94" i="17" s="1"/>
  <c r="J95" i="14"/>
  <c r="J95" i="17" s="1"/>
  <c r="J96" i="14"/>
  <c r="J96" i="17" s="1"/>
  <c r="J97" i="14"/>
  <c r="J97" i="17" s="1"/>
  <c r="J98" i="14"/>
  <c r="J98" i="17" s="1"/>
  <c r="J99" i="14"/>
  <c r="J99" i="17" s="1"/>
  <c r="J100" i="14"/>
  <c r="J100" i="17" s="1"/>
  <c r="G63" i="14"/>
  <c r="G63" i="17" s="1"/>
  <c r="G64" i="14"/>
  <c r="G64" i="17" s="1"/>
  <c r="G65" i="14"/>
  <c r="G65" i="17" s="1"/>
  <c r="G66" i="14"/>
  <c r="G66" i="17" s="1"/>
  <c r="G67" i="14"/>
  <c r="G67" i="17" s="1"/>
  <c r="G68" i="14"/>
  <c r="G68" i="17" s="1"/>
  <c r="G69" i="14"/>
  <c r="G69" i="17" s="1"/>
  <c r="G70" i="14"/>
  <c r="G70" i="17" s="1"/>
  <c r="G71" i="14"/>
  <c r="G71" i="17" s="1"/>
  <c r="G72" i="14"/>
  <c r="G72" i="17" s="1"/>
  <c r="G73" i="14"/>
  <c r="G73" i="17" s="1"/>
  <c r="G74" i="14"/>
  <c r="G74" i="17" s="1"/>
  <c r="G75" i="14"/>
  <c r="G75" i="17" s="1"/>
  <c r="G76" i="14"/>
  <c r="G76" i="17" s="1"/>
  <c r="G77" i="14"/>
  <c r="G77" i="17" s="1"/>
  <c r="G78" i="14"/>
  <c r="G78" i="17" s="1"/>
  <c r="G79" i="14"/>
  <c r="G79" i="17" s="1"/>
  <c r="G80" i="14"/>
  <c r="G80" i="17" s="1"/>
  <c r="G81" i="14"/>
  <c r="G81" i="17" s="1"/>
  <c r="G82" i="14"/>
  <c r="G82" i="17" s="1"/>
  <c r="G83" i="14"/>
  <c r="G83" i="17" s="1"/>
  <c r="G84" i="14"/>
  <c r="G84" i="17" s="1"/>
  <c r="G85" i="14"/>
  <c r="G85" i="17" s="1"/>
  <c r="G86" i="14"/>
  <c r="G86" i="17" s="1"/>
  <c r="G87" i="14"/>
  <c r="G87" i="17" s="1"/>
  <c r="G88" i="14"/>
  <c r="G88" i="17" s="1"/>
  <c r="G89" i="14"/>
  <c r="G89" i="17" s="1"/>
  <c r="G90" i="14"/>
  <c r="G90" i="17" s="1"/>
  <c r="G91" i="14"/>
  <c r="G91" i="17" s="1"/>
  <c r="G92" i="14"/>
  <c r="G92" i="17" s="1"/>
  <c r="G93" i="14"/>
  <c r="G93" i="17" s="1"/>
  <c r="G94" i="14"/>
  <c r="G94" i="17" s="1"/>
  <c r="G95" i="14"/>
  <c r="G95" i="17" s="1"/>
  <c r="G96" i="14"/>
  <c r="G96" i="17" s="1"/>
  <c r="G97" i="14"/>
  <c r="G97" i="17" s="1"/>
  <c r="G98" i="14"/>
  <c r="G98" i="17" s="1"/>
  <c r="G99" i="14"/>
  <c r="G99" i="17" s="1"/>
  <c r="G100" i="14"/>
  <c r="G100" i="17" s="1"/>
  <c r="D63" i="14"/>
  <c r="D63" i="17" s="1"/>
  <c r="D64" i="14"/>
  <c r="D64" i="17" s="1"/>
  <c r="D65" i="14"/>
  <c r="D65" i="17" s="1"/>
  <c r="D66" i="14"/>
  <c r="D66" i="17" s="1"/>
  <c r="D67" i="14"/>
  <c r="D67" i="17" s="1"/>
  <c r="D68" i="14"/>
  <c r="D68" i="17" s="1"/>
  <c r="D69" i="14"/>
  <c r="D69" i="17" s="1"/>
  <c r="D70" i="14"/>
  <c r="D70" i="17" s="1"/>
  <c r="D71" i="14"/>
  <c r="D71" i="17" s="1"/>
  <c r="D72" i="14"/>
  <c r="D72" i="17" s="1"/>
  <c r="D73" i="14"/>
  <c r="D73" i="17" s="1"/>
  <c r="D74" i="14"/>
  <c r="D74" i="17" s="1"/>
  <c r="D75" i="14"/>
  <c r="D75" i="17" s="1"/>
  <c r="D76" i="14"/>
  <c r="D76" i="17" s="1"/>
  <c r="D77" i="14"/>
  <c r="D77" i="17" s="1"/>
  <c r="D78" i="14"/>
  <c r="D78" i="17" s="1"/>
  <c r="D79" i="14"/>
  <c r="D79" i="17" s="1"/>
  <c r="D80" i="14"/>
  <c r="D80" i="17" s="1"/>
  <c r="D81" i="14"/>
  <c r="D81" i="17" s="1"/>
  <c r="D82" i="14"/>
  <c r="D82" i="17" s="1"/>
  <c r="D83" i="14"/>
  <c r="D83" i="17" s="1"/>
  <c r="D84" i="14"/>
  <c r="D84" i="17" s="1"/>
  <c r="D85" i="14"/>
  <c r="D85" i="17" s="1"/>
  <c r="D86" i="14"/>
  <c r="D86" i="17" s="1"/>
  <c r="D87" i="14"/>
  <c r="D87" i="17" s="1"/>
  <c r="D88" i="14"/>
  <c r="D88" i="17" s="1"/>
  <c r="D89" i="14"/>
  <c r="D89" i="17" s="1"/>
  <c r="D90" i="14"/>
  <c r="D90" i="17" s="1"/>
  <c r="D91" i="14"/>
  <c r="D91" i="17" s="1"/>
  <c r="D92" i="14"/>
  <c r="D92" i="17" s="1"/>
  <c r="D93" i="14"/>
  <c r="D93" i="17" s="1"/>
  <c r="D94" i="14"/>
  <c r="D94" i="17" s="1"/>
  <c r="D95" i="14"/>
  <c r="D95" i="17" s="1"/>
  <c r="D96" i="14"/>
  <c r="D96" i="17" s="1"/>
  <c r="D97" i="14"/>
  <c r="D97" i="17" s="1"/>
  <c r="D98" i="14"/>
  <c r="D98" i="17" s="1"/>
  <c r="D99" i="14"/>
  <c r="D99" i="17" s="1"/>
  <c r="D100" i="14"/>
  <c r="D100" i="17" s="1"/>
  <c r="X4" i="14"/>
  <c r="X4" i="17" s="1"/>
  <c r="AA4" i="14"/>
  <c r="AA4" i="17" s="1"/>
  <c r="AD4" i="14"/>
  <c r="AD4" i="17" s="1"/>
  <c r="AG4" i="14"/>
  <c r="AG4" i="17" s="1"/>
  <c r="AJ4" i="14"/>
  <c r="AJ4" i="17" s="1"/>
  <c r="AM4" i="14"/>
  <c r="AM4" i="17" s="1"/>
  <c r="X5" i="14"/>
  <c r="X5" i="17" s="1"/>
  <c r="AA5" i="14"/>
  <c r="AA5" i="17" s="1"/>
  <c r="AD5" i="14"/>
  <c r="AD5" i="17" s="1"/>
  <c r="AG5" i="14"/>
  <c r="AG5" i="17" s="1"/>
  <c r="AJ5" i="14"/>
  <c r="AJ5" i="17" s="1"/>
  <c r="AM5" i="14"/>
  <c r="AM5" i="17" s="1"/>
  <c r="X6" i="14"/>
  <c r="X6" i="17" s="1"/>
  <c r="AA6" i="14"/>
  <c r="AA6" i="17" s="1"/>
  <c r="AD6" i="14"/>
  <c r="AD6" i="17" s="1"/>
  <c r="AG6" i="14"/>
  <c r="AG6" i="17" s="1"/>
  <c r="AJ6" i="14"/>
  <c r="AJ6" i="17" s="1"/>
  <c r="AM6" i="14"/>
  <c r="AM6" i="17" s="1"/>
  <c r="X7" i="14"/>
  <c r="X7" i="17" s="1"/>
  <c r="AA7" i="14"/>
  <c r="AA7" i="17" s="1"/>
  <c r="AD7" i="14"/>
  <c r="AD7" i="17" s="1"/>
  <c r="AG7" i="14"/>
  <c r="AG7" i="17" s="1"/>
  <c r="AJ7" i="14"/>
  <c r="AJ7" i="17" s="1"/>
  <c r="AM7" i="14"/>
  <c r="AM7" i="17" s="1"/>
  <c r="X8" i="14"/>
  <c r="X8" i="17" s="1"/>
  <c r="AA8" i="14"/>
  <c r="AA8" i="17" s="1"/>
  <c r="AD8" i="14"/>
  <c r="AD8" i="17" s="1"/>
  <c r="AG8" i="14"/>
  <c r="AG8" i="17" s="1"/>
  <c r="AJ8" i="14"/>
  <c r="AJ8" i="17" s="1"/>
  <c r="AM8" i="14"/>
  <c r="AM8" i="17" s="1"/>
  <c r="X9" i="14"/>
  <c r="X9" i="17" s="1"/>
  <c r="AA9" i="14"/>
  <c r="AA9" i="17" s="1"/>
  <c r="AD9" i="14"/>
  <c r="AD9" i="17" s="1"/>
  <c r="AG9" i="14"/>
  <c r="AG9" i="17" s="1"/>
  <c r="AJ9" i="14"/>
  <c r="AJ9" i="17" s="1"/>
  <c r="AM9" i="14"/>
  <c r="AM9" i="17" s="1"/>
  <c r="X10" i="14"/>
  <c r="X10" i="17" s="1"/>
  <c r="AA10" i="14"/>
  <c r="AA10" i="17" s="1"/>
  <c r="AD10" i="14"/>
  <c r="AD10" i="17" s="1"/>
  <c r="AG10" i="14"/>
  <c r="AG10" i="17" s="1"/>
  <c r="AJ10" i="14"/>
  <c r="AJ10" i="17" s="1"/>
  <c r="AM10" i="14"/>
  <c r="AM10" i="17" s="1"/>
  <c r="X11" i="14"/>
  <c r="X11" i="17" s="1"/>
  <c r="AA11" i="14"/>
  <c r="AA11" i="17" s="1"/>
  <c r="AD11" i="14"/>
  <c r="AD11" i="17" s="1"/>
  <c r="AG11" i="14"/>
  <c r="AG11" i="17" s="1"/>
  <c r="AJ11" i="14"/>
  <c r="AJ11" i="17" s="1"/>
  <c r="AM11" i="14"/>
  <c r="AM11" i="17" s="1"/>
  <c r="X12" i="14"/>
  <c r="X12" i="17" s="1"/>
  <c r="AA12" i="14"/>
  <c r="AA12" i="17" s="1"/>
  <c r="AD12" i="14"/>
  <c r="AD12" i="17" s="1"/>
  <c r="AG12" i="14"/>
  <c r="AG12" i="17" s="1"/>
  <c r="AJ12" i="14"/>
  <c r="AJ12" i="17" s="1"/>
  <c r="AM12" i="14"/>
  <c r="AM12" i="17" s="1"/>
  <c r="X13" i="14"/>
  <c r="X13" i="17" s="1"/>
  <c r="AA13" i="14"/>
  <c r="AA13" i="17" s="1"/>
  <c r="AD13" i="14"/>
  <c r="AD13" i="17" s="1"/>
  <c r="AG13" i="14"/>
  <c r="AG13" i="17" s="1"/>
  <c r="AJ13" i="14"/>
  <c r="AJ13" i="17" s="1"/>
  <c r="AM13" i="14"/>
  <c r="AM13" i="17" s="1"/>
  <c r="X14" i="14"/>
  <c r="X14" i="17" s="1"/>
  <c r="AA14" i="14"/>
  <c r="AA14" i="17" s="1"/>
  <c r="AD14" i="14"/>
  <c r="AD14" i="17" s="1"/>
  <c r="AG14" i="14"/>
  <c r="AG14" i="17" s="1"/>
  <c r="AJ14" i="14"/>
  <c r="AJ14" i="17" s="1"/>
  <c r="AM14" i="14"/>
  <c r="AM14" i="17" s="1"/>
  <c r="X15" i="14"/>
  <c r="X15" i="17" s="1"/>
  <c r="AA15" i="14"/>
  <c r="AA15" i="17" s="1"/>
  <c r="AD15" i="14"/>
  <c r="AD15" i="17" s="1"/>
  <c r="AG15" i="14"/>
  <c r="AG15" i="17" s="1"/>
  <c r="AJ15" i="14"/>
  <c r="AJ15" i="17" s="1"/>
  <c r="AM15" i="14"/>
  <c r="AM15" i="17" s="1"/>
  <c r="X16" i="14"/>
  <c r="X16" i="17" s="1"/>
  <c r="AA16" i="14"/>
  <c r="AA16" i="17" s="1"/>
  <c r="AD16" i="14"/>
  <c r="AD16" i="17" s="1"/>
  <c r="AG16" i="14"/>
  <c r="AG16" i="17" s="1"/>
  <c r="AJ16" i="14"/>
  <c r="AJ16" i="17" s="1"/>
  <c r="AM16" i="14"/>
  <c r="AM16" i="17" s="1"/>
  <c r="X17" i="14"/>
  <c r="X17" i="17" s="1"/>
  <c r="AA17" i="14"/>
  <c r="AA17" i="17" s="1"/>
  <c r="AD17" i="14"/>
  <c r="AD17" i="17" s="1"/>
  <c r="AG17" i="14"/>
  <c r="AG17" i="17" s="1"/>
  <c r="AJ17" i="14"/>
  <c r="AJ17" i="17" s="1"/>
  <c r="AM17" i="14"/>
  <c r="AM17" i="17" s="1"/>
  <c r="X18" i="14"/>
  <c r="X18" i="17" s="1"/>
  <c r="AA18" i="14"/>
  <c r="AA18" i="17" s="1"/>
  <c r="AD18" i="14"/>
  <c r="AD18" i="17" s="1"/>
  <c r="AG18" i="14"/>
  <c r="AG18" i="17" s="1"/>
  <c r="AJ18" i="14"/>
  <c r="AJ18" i="17" s="1"/>
  <c r="AM18" i="14"/>
  <c r="AM18" i="17" s="1"/>
  <c r="X19" i="14"/>
  <c r="X19" i="17" s="1"/>
  <c r="AA19" i="14"/>
  <c r="AA19" i="17" s="1"/>
  <c r="AD19" i="14"/>
  <c r="AD19" i="17" s="1"/>
  <c r="AG19" i="14"/>
  <c r="AG19" i="17" s="1"/>
  <c r="AJ19" i="14"/>
  <c r="AJ19" i="17" s="1"/>
  <c r="AM19" i="14"/>
  <c r="AM19" i="17" s="1"/>
  <c r="X20" i="14"/>
  <c r="X20" i="17" s="1"/>
  <c r="AA20" i="14"/>
  <c r="AA20" i="17" s="1"/>
  <c r="AD20" i="14"/>
  <c r="AD20" i="17" s="1"/>
  <c r="AG20" i="14"/>
  <c r="AG20" i="17" s="1"/>
  <c r="AJ20" i="14"/>
  <c r="AJ20" i="17" s="1"/>
  <c r="AM20" i="14"/>
  <c r="AM20" i="17" s="1"/>
  <c r="X21" i="14"/>
  <c r="X21" i="17" s="1"/>
  <c r="AA21" i="14"/>
  <c r="AA21" i="17" s="1"/>
  <c r="AD21" i="14"/>
  <c r="AD21" i="17" s="1"/>
  <c r="AG21" i="14"/>
  <c r="AG21" i="17" s="1"/>
  <c r="AJ21" i="14"/>
  <c r="AJ21" i="17" s="1"/>
  <c r="AM21" i="14"/>
  <c r="AM21" i="17" s="1"/>
  <c r="X22" i="14"/>
  <c r="X22" i="17" s="1"/>
  <c r="AA22" i="14"/>
  <c r="AA22" i="17" s="1"/>
  <c r="AD22" i="14"/>
  <c r="AD22" i="17" s="1"/>
  <c r="AG22" i="14"/>
  <c r="AG22" i="17" s="1"/>
  <c r="AJ22" i="14"/>
  <c r="AJ22" i="17" s="1"/>
  <c r="AM22" i="14"/>
  <c r="AM22" i="17" s="1"/>
  <c r="X23" i="14"/>
  <c r="X23" i="17" s="1"/>
  <c r="AA23" i="14"/>
  <c r="AA23" i="17" s="1"/>
  <c r="AD23" i="14"/>
  <c r="AD23" i="17" s="1"/>
  <c r="AG23" i="14"/>
  <c r="AG23" i="17" s="1"/>
  <c r="AJ23" i="14"/>
  <c r="AJ23" i="17" s="1"/>
  <c r="AM23" i="14"/>
  <c r="AM23" i="17" s="1"/>
  <c r="X24" i="14"/>
  <c r="X24" i="17" s="1"/>
  <c r="AA24" i="14"/>
  <c r="AA24" i="17" s="1"/>
  <c r="AD24" i="14"/>
  <c r="AD24" i="17" s="1"/>
  <c r="AG24" i="14"/>
  <c r="AG24" i="17" s="1"/>
  <c r="AJ24" i="14"/>
  <c r="AJ24" i="17" s="1"/>
  <c r="AM24" i="14"/>
  <c r="AM24" i="17" s="1"/>
  <c r="X25" i="14"/>
  <c r="X25" i="17" s="1"/>
  <c r="AA25" i="14"/>
  <c r="AA25" i="17" s="1"/>
  <c r="AD25" i="14"/>
  <c r="AD25" i="17" s="1"/>
  <c r="AG25" i="14"/>
  <c r="AG25" i="17" s="1"/>
  <c r="AJ25" i="14"/>
  <c r="AJ25" i="17" s="1"/>
  <c r="AM25" i="14"/>
  <c r="AM25" i="17" s="1"/>
  <c r="X26" i="14"/>
  <c r="X26" i="17" s="1"/>
  <c r="AA26" i="14"/>
  <c r="AA26" i="17" s="1"/>
  <c r="AD26" i="14"/>
  <c r="AD26" i="17" s="1"/>
  <c r="AG26" i="14"/>
  <c r="AG26" i="17" s="1"/>
  <c r="AJ26" i="14"/>
  <c r="AJ26" i="17" s="1"/>
  <c r="AM26" i="14"/>
  <c r="AM26" i="17" s="1"/>
  <c r="X27" i="14"/>
  <c r="X27" i="17" s="1"/>
  <c r="AA27" i="14"/>
  <c r="AA27" i="17" s="1"/>
  <c r="AD27" i="14"/>
  <c r="AD27" i="17" s="1"/>
  <c r="AG27" i="14"/>
  <c r="AG27" i="17" s="1"/>
  <c r="AJ27" i="14"/>
  <c r="AJ27" i="17" s="1"/>
  <c r="AM27" i="14"/>
  <c r="AM27" i="17" s="1"/>
  <c r="X28" i="14"/>
  <c r="X28" i="17" s="1"/>
  <c r="AA28" i="14"/>
  <c r="AA28" i="17" s="1"/>
  <c r="AD28" i="14"/>
  <c r="AD28" i="17" s="1"/>
  <c r="AG28" i="14"/>
  <c r="AG28" i="17" s="1"/>
  <c r="AJ28" i="14"/>
  <c r="AJ28" i="17" s="1"/>
  <c r="AM28" i="14"/>
  <c r="AM28" i="17" s="1"/>
  <c r="X29" i="14"/>
  <c r="X29" i="17" s="1"/>
  <c r="AA29" i="14"/>
  <c r="AA29" i="17" s="1"/>
  <c r="AD29" i="14"/>
  <c r="AD29" i="17" s="1"/>
  <c r="AG29" i="14"/>
  <c r="AG29" i="17" s="1"/>
  <c r="AJ29" i="14"/>
  <c r="AJ29" i="17" s="1"/>
  <c r="AM29" i="14"/>
  <c r="AM29" i="17" s="1"/>
  <c r="X30" i="14"/>
  <c r="X30" i="17" s="1"/>
  <c r="AA30" i="14"/>
  <c r="AA30" i="17" s="1"/>
  <c r="AD30" i="14"/>
  <c r="AD30" i="17" s="1"/>
  <c r="AG30" i="14"/>
  <c r="AG30" i="17" s="1"/>
  <c r="AJ30" i="14"/>
  <c r="AJ30" i="17" s="1"/>
  <c r="AM30" i="14"/>
  <c r="AM30" i="17" s="1"/>
  <c r="X31" i="14"/>
  <c r="X31" i="17" s="1"/>
  <c r="AA31" i="14"/>
  <c r="AA31" i="17" s="1"/>
  <c r="AD31" i="14"/>
  <c r="AD31" i="17" s="1"/>
  <c r="AG31" i="14"/>
  <c r="AG31" i="17" s="1"/>
  <c r="AJ31" i="14"/>
  <c r="AJ31" i="17" s="1"/>
  <c r="AM31" i="14"/>
  <c r="AM31" i="17" s="1"/>
  <c r="X32" i="14"/>
  <c r="X32" i="17" s="1"/>
  <c r="AA32" i="14"/>
  <c r="AA32" i="17" s="1"/>
  <c r="AD32" i="14"/>
  <c r="AD32" i="17" s="1"/>
  <c r="AG32" i="14"/>
  <c r="AG32" i="17" s="1"/>
  <c r="AJ32" i="14"/>
  <c r="AJ32" i="17" s="1"/>
  <c r="AM32" i="14"/>
  <c r="AM32" i="17" s="1"/>
  <c r="X33" i="14"/>
  <c r="X33" i="17" s="1"/>
  <c r="AA33" i="14"/>
  <c r="AA33" i="17" s="1"/>
  <c r="AD33" i="14"/>
  <c r="AD33" i="17" s="1"/>
  <c r="AG33" i="14"/>
  <c r="AG33" i="17" s="1"/>
  <c r="AJ33" i="14"/>
  <c r="AJ33" i="17" s="1"/>
  <c r="AM33" i="14"/>
  <c r="AM33" i="17" s="1"/>
  <c r="X34" i="14"/>
  <c r="X34" i="17" s="1"/>
  <c r="AA34" i="14"/>
  <c r="AA34" i="17" s="1"/>
  <c r="AD34" i="14"/>
  <c r="AD34" i="17" s="1"/>
  <c r="AG34" i="14"/>
  <c r="AG34" i="17" s="1"/>
  <c r="AJ34" i="14"/>
  <c r="AJ34" i="17" s="1"/>
  <c r="AM34" i="14"/>
  <c r="AM34" i="17" s="1"/>
  <c r="X35" i="14"/>
  <c r="X35" i="17" s="1"/>
  <c r="AA35" i="14"/>
  <c r="AA35" i="17" s="1"/>
  <c r="AD35" i="14"/>
  <c r="AD35" i="17" s="1"/>
  <c r="AG35" i="14"/>
  <c r="AG35" i="17" s="1"/>
  <c r="AJ35" i="14"/>
  <c r="AJ35" i="17" s="1"/>
  <c r="AM35" i="14"/>
  <c r="AM35" i="17" s="1"/>
  <c r="X36" i="14"/>
  <c r="X36" i="17" s="1"/>
  <c r="AA36" i="14"/>
  <c r="AA36" i="17" s="1"/>
  <c r="AD36" i="14"/>
  <c r="AD36" i="17" s="1"/>
  <c r="AG36" i="14"/>
  <c r="AG36" i="17" s="1"/>
  <c r="AJ36" i="14"/>
  <c r="AJ36" i="17" s="1"/>
  <c r="AM36" i="14"/>
  <c r="AM36" i="17" s="1"/>
  <c r="X37" i="14"/>
  <c r="X37" i="17" s="1"/>
  <c r="AA37" i="14"/>
  <c r="AA37" i="17" s="1"/>
  <c r="AD37" i="14"/>
  <c r="AD37" i="17" s="1"/>
  <c r="AG37" i="14"/>
  <c r="AG37" i="17" s="1"/>
  <c r="AJ37" i="14"/>
  <c r="AJ37" i="17" s="1"/>
  <c r="AM37" i="14"/>
  <c r="AM37" i="17" s="1"/>
  <c r="X38" i="14"/>
  <c r="X38" i="17" s="1"/>
  <c r="AA38" i="14"/>
  <c r="AA38" i="17" s="1"/>
  <c r="AD38" i="14"/>
  <c r="AD38" i="17" s="1"/>
  <c r="AG38" i="14"/>
  <c r="AG38" i="17" s="1"/>
  <c r="AJ38" i="14"/>
  <c r="AJ38" i="17" s="1"/>
  <c r="AM38" i="14"/>
  <c r="AM38" i="17" s="1"/>
  <c r="X39" i="14"/>
  <c r="X39" i="17" s="1"/>
  <c r="AA39" i="14"/>
  <c r="AA39" i="17" s="1"/>
  <c r="AD39" i="14"/>
  <c r="AD39" i="17" s="1"/>
  <c r="AG39" i="14"/>
  <c r="AG39" i="17" s="1"/>
  <c r="AJ39" i="14"/>
  <c r="AJ39" i="17" s="1"/>
  <c r="AM39" i="14"/>
  <c r="AM39" i="17" s="1"/>
  <c r="X40" i="14"/>
  <c r="X40" i="17" s="1"/>
  <c r="AA40" i="14"/>
  <c r="AA40" i="17" s="1"/>
  <c r="AD40" i="14"/>
  <c r="AD40" i="17" s="1"/>
  <c r="AG40" i="14"/>
  <c r="AG40" i="17" s="1"/>
  <c r="AJ40" i="14"/>
  <c r="AJ40" i="17" s="1"/>
  <c r="AM40" i="14"/>
  <c r="AM40" i="17" s="1"/>
  <c r="X41" i="14"/>
  <c r="X41" i="17" s="1"/>
  <c r="AA41" i="14"/>
  <c r="AA41" i="17" s="1"/>
  <c r="AD41" i="14"/>
  <c r="AD41" i="17" s="1"/>
  <c r="AG41" i="14"/>
  <c r="AG41" i="17" s="1"/>
  <c r="AJ41" i="14"/>
  <c r="AJ41" i="17" s="1"/>
  <c r="AM41" i="14"/>
  <c r="AM41" i="17" s="1"/>
  <c r="X42" i="14"/>
  <c r="X42" i="17" s="1"/>
  <c r="AA42" i="14"/>
  <c r="AA42" i="17" s="1"/>
  <c r="AD42" i="14"/>
  <c r="AD42" i="17" s="1"/>
  <c r="AG42" i="14"/>
  <c r="AG42" i="17" s="1"/>
  <c r="AJ42" i="14"/>
  <c r="AJ42" i="17" s="1"/>
  <c r="AM42" i="14"/>
  <c r="AM42" i="17" s="1"/>
  <c r="X43" i="14"/>
  <c r="X43" i="17" s="1"/>
  <c r="AA43" i="14"/>
  <c r="AA43" i="17" s="1"/>
  <c r="AD43" i="14"/>
  <c r="AD43" i="17" s="1"/>
  <c r="AG43" i="14"/>
  <c r="AG43" i="17" s="1"/>
  <c r="AJ43" i="14"/>
  <c r="AJ43" i="17" s="1"/>
  <c r="AM43" i="14"/>
  <c r="AM43" i="17" s="1"/>
  <c r="X44" i="14"/>
  <c r="X44" i="17" s="1"/>
  <c r="AA44" i="14"/>
  <c r="AA44" i="17" s="1"/>
  <c r="AD44" i="14"/>
  <c r="AD44" i="17" s="1"/>
  <c r="AG44" i="14"/>
  <c r="AG44" i="17" s="1"/>
  <c r="AJ44" i="14"/>
  <c r="AJ44" i="17" s="1"/>
  <c r="AM44" i="14"/>
  <c r="AM44" i="17" s="1"/>
  <c r="X45" i="14"/>
  <c r="X45" i="17" s="1"/>
  <c r="AA45" i="14"/>
  <c r="AA45" i="17" s="1"/>
  <c r="AD45" i="14"/>
  <c r="AD45" i="17" s="1"/>
  <c r="AG45" i="14"/>
  <c r="AG45" i="17" s="1"/>
  <c r="AJ45" i="14"/>
  <c r="AJ45" i="17" s="1"/>
  <c r="AM45" i="14"/>
  <c r="AM45" i="17" s="1"/>
  <c r="X46" i="14"/>
  <c r="X46" i="17" s="1"/>
  <c r="AA46" i="14"/>
  <c r="AA46" i="17" s="1"/>
  <c r="AD46" i="14"/>
  <c r="AD46" i="17" s="1"/>
  <c r="AG46" i="14"/>
  <c r="AG46" i="17" s="1"/>
  <c r="AJ46" i="14"/>
  <c r="AJ46" i="17" s="1"/>
  <c r="AM46" i="14"/>
  <c r="AM46" i="17" s="1"/>
  <c r="X47" i="14"/>
  <c r="X47" i="17" s="1"/>
  <c r="AA47" i="14"/>
  <c r="AA47" i="17" s="1"/>
  <c r="AD47" i="14"/>
  <c r="AD47" i="17" s="1"/>
  <c r="AG47" i="14"/>
  <c r="AG47" i="17" s="1"/>
  <c r="AJ47" i="14"/>
  <c r="AJ47" i="17" s="1"/>
  <c r="AM47" i="14"/>
  <c r="AM47" i="17" s="1"/>
  <c r="X48" i="14"/>
  <c r="X48" i="17" s="1"/>
  <c r="AA48" i="14"/>
  <c r="AA48" i="17" s="1"/>
  <c r="AD48" i="14"/>
  <c r="AD48" i="17" s="1"/>
  <c r="AG48" i="14"/>
  <c r="AG48" i="17" s="1"/>
  <c r="AJ48" i="14"/>
  <c r="AJ48" i="17" s="1"/>
  <c r="AM48" i="14"/>
  <c r="AM48" i="17" s="1"/>
  <c r="X49" i="14"/>
  <c r="X49" i="17" s="1"/>
  <c r="AA49" i="14"/>
  <c r="AA49" i="17" s="1"/>
  <c r="AD49" i="14"/>
  <c r="AD49" i="17" s="1"/>
  <c r="AG49" i="14"/>
  <c r="AG49" i="17" s="1"/>
  <c r="AJ49" i="14"/>
  <c r="AJ49" i="17" s="1"/>
  <c r="AM49" i="14"/>
  <c r="AM49" i="17" s="1"/>
  <c r="X50" i="14"/>
  <c r="X50" i="17" s="1"/>
  <c r="AA50" i="14"/>
  <c r="AA50" i="17" s="1"/>
  <c r="AD50" i="14"/>
  <c r="AD50" i="17" s="1"/>
  <c r="AG50" i="14"/>
  <c r="AG50" i="17" s="1"/>
  <c r="AJ50" i="14"/>
  <c r="AJ50" i="17" s="1"/>
  <c r="AM50" i="14"/>
  <c r="AM50" i="17" s="1"/>
  <c r="X51" i="14"/>
  <c r="X51" i="17" s="1"/>
  <c r="AA51" i="14"/>
  <c r="AA51" i="17" s="1"/>
  <c r="AD51" i="14"/>
  <c r="AD51" i="17" s="1"/>
  <c r="AG51" i="14"/>
  <c r="AG51" i="17" s="1"/>
  <c r="AJ51" i="14"/>
  <c r="AJ51" i="17" s="1"/>
  <c r="AM51" i="14"/>
  <c r="AM51" i="17" s="1"/>
  <c r="X52" i="14"/>
  <c r="X52" i="17" s="1"/>
  <c r="AA52" i="14"/>
  <c r="AA52" i="17" s="1"/>
  <c r="AD52" i="14"/>
  <c r="AD52" i="17" s="1"/>
  <c r="AG52" i="14"/>
  <c r="AG52" i="17" s="1"/>
  <c r="AJ52" i="14"/>
  <c r="AJ52" i="17" s="1"/>
  <c r="AM52" i="14"/>
  <c r="AM52" i="17" s="1"/>
  <c r="X53" i="14"/>
  <c r="X53" i="17" s="1"/>
  <c r="AA53" i="14"/>
  <c r="AA53" i="17" s="1"/>
  <c r="AD53" i="14"/>
  <c r="AD53" i="17" s="1"/>
  <c r="AG53" i="14"/>
  <c r="AG53" i="17" s="1"/>
  <c r="AJ53" i="14"/>
  <c r="AJ53" i="17" s="1"/>
  <c r="AM53" i="14"/>
  <c r="AM53" i="17" s="1"/>
  <c r="X54" i="14"/>
  <c r="X54" i="17" s="1"/>
  <c r="AA54" i="14"/>
  <c r="AA54" i="17" s="1"/>
  <c r="AD54" i="14"/>
  <c r="AD54" i="17" s="1"/>
  <c r="AG54" i="14"/>
  <c r="AG54" i="17" s="1"/>
  <c r="AJ54" i="14"/>
  <c r="AJ54" i="17" s="1"/>
  <c r="AM54" i="14"/>
  <c r="AM54" i="17" s="1"/>
  <c r="X55" i="14"/>
  <c r="X55" i="17" s="1"/>
  <c r="AA55" i="14"/>
  <c r="AA55" i="17" s="1"/>
  <c r="AD55" i="14"/>
  <c r="AD55" i="17" s="1"/>
  <c r="AG55" i="14"/>
  <c r="AG55" i="17" s="1"/>
  <c r="AJ55" i="14"/>
  <c r="AJ55" i="17" s="1"/>
  <c r="AM55" i="14"/>
  <c r="AM55" i="17" s="1"/>
  <c r="X56" i="14"/>
  <c r="X56" i="17" s="1"/>
  <c r="AA56" i="14"/>
  <c r="AA56" i="17" s="1"/>
  <c r="AD56" i="14"/>
  <c r="AD56" i="17" s="1"/>
  <c r="AG56" i="14"/>
  <c r="AG56" i="17" s="1"/>
  <c r="AJ56" i="14"/>
  <c r="AJ56" i="17" s="1"/>
  <c r="AM56" i="14"/>
  <c r="AM56" i="17" s="1"/>
  <c r="X57" i="14"/>
  <c r="X57" i="17" s="1"/>
  <c r="AA57" i="14"/>
  <c r="AA57" i="17" s="1"/>
  <c r="AD57" i="14"/>
  <c r="AD57" i="17" s="1"/>
  <c r="AG57" i="14"/>
  <c r="AG57" i="17" s="1"/>
  <c r="AJ57" i="14"/>
  <c r="AJ57" i="17" s="1"/>
  <c r="AM57" i="14"/>
  <c r="AM57" i="17" s="1"/>
  <c r="X58" i="14"/>
  <c r="X58" i="17" s="1"/>
  <c r="AA58" i="14"/>
  <c r="AA58" i="17" s="1"/>
  <c r="AD58" i="14"/>
  <c r="AD58" i="17" s="1"/>
  <c r="AG58" i="14"/>
  <c r="AG58" i="17" s="1"/>
  <c r="AJ58" i="14"/>
  <c r="AJ58" i="17" s="1"/>
  <c r="AM58" i="14"/>
  <c r="AM58" i="17" s="1"/>
  <c r="X59" i="14"/>
  <c r="X59" i="17" s="1"/>
  <c r="AA59" i="14"/>
  <c r="AA59" i="17" s="1"/>
  <c r="AD59" i="14"/>
  <c r="AD59" i="17" s="1"/>
  <c r="AG59" i="14"/>
  <c r="AG59" i="17" s="1"/>
  <c r="AJ59" i="14"/>
  <c r="AJ59" i="17" s="1"/>
  <c r="AM59" i="14"/>
  <c r="AM59" i="17" s="1"/>
  <c r="X60" i="14"/>
  <c r="X60" i="17" s="1"/>
  <c r="AA60" i="14"/>
  <c r="AA60" i="17" s="1"/>
  <c r="AD60" i="14"/>
  <c r="AD60" i="17" s="1"/>
  <c r="AG60" i="14"/>
  <c r="AG60" i="17" s="1"/>
  <c r="AJ60" i="14"/>
  <c r="AJ60" i="17" s="1"/>
  <c r="AM60" i="14"/>
  <c r="AM60" i="17" s="1"/>
  <c r="X61" i="14"/>
  <c r="X61" i="17" s="1"/>
  <c r="AA61" i="14"/>
  <c r="AA61" i="17" s="1"/>
  <c r="AD61" i="14"/>
  <c r="AD61" i="17" s="1"/>
  <c r="AG61" i="14"/>
  <c r="AG61" i="17" s="1"/>
  <c r="AJ61" i="14"/>
  <c r="AJ61" i="17" s="1"/>
  <c r="AM61" i="14"/>
  <c r="AM61" i="17" s="1"/>
  <c r="X62" i="14"/>
  <c r="X62" i="17" s="1"/>
  <c r="AA62" i="14"/>
  <c r="AA62" i="17" s="1"/>
  <c r="AD62" i="14"/>
  <c r="AD62" i="17" s="1"/>
  <c r="AG62" i="14"/>
  <c r="AG62" i="17" s="1"/>
  <c r="AJ62" i="14"/>
  <c r="AJ62" i="17" s="1"/>
  <c r="AM62" i="14"/>
  <c r="AM62" i="17" s="1"/>
  <c r="X63" i="14"/>
  <c r="X63" i="17" s="1"/>
  <c r="AA63" i="14"/>
  <c r="AA63" i="17" s="1"/>
  <c r="AD63" i="14"/>
  <c r="AD63" i="17" s="1"/>
  <c r="AG63" i="14"/>
  <c r="AG63" i="17" s="1"/>
  <c r="AJ63" i="14"/>
  <c r="AJ63" i="17" s="1"/>
  <c r="AM63" i="14"/>
  <c r="AM63" i="17" s="1"/>
  <c r="X64" i="14"/>
  <c r="X64" i="17" s="1"/>
  <c r="AA64" i="14"/>
  <c r="AA64" i="17" s="1"/>
  <c r="AD64" i="14"/>
  <c r="AD64" i="17" s="1"/>
  <c r="AG64" i="14"/>
  <c r="AG64" i="17" s="1"/>
  <c r="AJ64" i="14"/>
  <c r="AJ64" i="17" s="1"/>
  <c r="AM64" i="14"/>
  <c r="AM64" i="17" s="1"/>
  <c r="X65" i="14"/>
  <c r="X65" i="17" s="1"/>
  <c r="AA65" i="14"/>
  <c r="AA65" i="17" s="1"/>
  <c r="AD65" i="14"/>
  <c r="AD65" i="17" s="1"/>
  <c r="AG65" i="14"/>
  <c r="AG65" i="17" s="1"/>
  <c r="AJ65" i="14"/>
  <c r="AJ65" i="17" s="1"/>
  <c r="AM65" i="14"/>
  <c r="AM65" i="17" s="1"/>
  <c r="X66" i="14"/>
  <c r="X66" i="17" s="1"/>
  <c r="AA66" i="14"/>
  <c r="AA66" i="17" s="1"/>
  <c r="AD66" i="14"/>
  <c r="AD66" i="17" s="1"/>
  <c r="AG66" i="14"/>
  <c r="AG66" i="17" s="1"/>
  <c r="AJ66" i="14"/>
  <c r="AJ66" i="17" s="1"/>
  <c r="AM66" i="14"/>
  <c r="AM66" i="17" s="1"/>
  <c r="X67" i="14"/>
  <c r="X67" i="17" s="1"/>
  <c r="AA67" i="14"/>
  <c r="AA67" i="17" s="1"/>
  <c r="AD67" i="14"/>
  <c r="AD67" i="17" s="1"/>
  <c r="AG67" i="14"/>
  <c r="AG67" i="17" s="1"/>
  <c r="AJ67" i="14"/>
  <c r="AJ67" i="17" s="1"/>
  <c r="AM67" i="14"/>
  <c r="AM67" i="17" s="1"/>
  <c r="X68" i="14"/>
  <c r="X68" i="17" s="1"/>
  <c r="AA68" i="14"/>
  <c r="AA68" i="17" s="1"/>
  <c r="AD68" i="14"/>
  <c r="AD68" i="17" s="1"/>
  <c r="AG68" i="14"/>
  <c r="AG68" i="17" s="1"/>
  <c r="AJ68" i="14"/>
  <c r="AJ68" i="17" s="1"/>
  <c r="AM68" i="14"/>
  <c r="AM68" i="17" s="1"/>
  <c r="X69" i="14"/>
  <c r="X69" i="17" s="1"/>
  <c r="AA69" i="14"/>
  <c r="AA69" i="17" s="1"/>
  <c r="AD69" i="14"/>
  <c r="AD69" i="17" s="1"/>
  <c r="AG69" i="14"/>
  <c r="AG69" i="17" s="1"/>
  <c r="AJ69" i="14"/>
  <c r="AJ69" i="17" s="1"/>
  <c r="AM69" i="14"/>
  <c r="AM69" i="17" s="1"/>
  <c r="X70" i="14"/>
  <c r="X70" i="17" s="1"/>
  <c r="AA70" i="14"/>
  <c r="AA70" i="17" s="1"/>
  <c r="AD70" i="14"/>
  <c r="AD70" i="17" s="1"/>
  <c r="AG70" i="14"/>
  <c r="AG70" i="17" s="1"/>
  <c r="AJ70" i="14"/>
  <c r="AJ70" i="17" s="1"/>
  <c r="AM70" i="14"/>
  <c r="AM70" i="17" s="1"/>
  <c r="X71" i="14"/>
  <c r="X71" i="17" s="1"/>
  <c r="AA71" i="14"/>
  <c r="AA71" i="17" s="1"/>
  <c r="AD71" i="14"/>
  <c r="AD71" i="17" s="1"/>
  <c r="AG71" i="14"/>
  <c r="AG71" i="17" s="1"/>
  <c r="AJ71" i="14"/>
  <c r="AJ71" i="17" s="1"/>
  <c r="AM71" i="14"/>
  <c r="AM71" i="17" s="1"/>
  <c r="X72" i="14"/>
  <c r="X72" i="17" s="1"/>
  <c r="AA72" i="14"/>
  <c r="AA72" i="17" s="1"/>
  <c r="AD72" i="14"/>
  <c r="AD72" i="17" s="1"/>
  <c r="AG72" i="14"/>
  <c r="AG72" i="17" s="1"/>
  <c r="AJ72" i="14"/>
  <c r="AJ72" i="17" s="1"/>
  <c r="AM72" i="14"/>
  <c r="AM72" i="17" s="1"/>
  <c r="X73" i="14"/>
  <c r="X73" i="17" s="1"/>
  <c r="AA73" i="14"/>
  <c r="AA73" i="17" s="1"/>
  <c r="AD73" i="14"/>
  <c r="AD73" i="17" s="1"/>
  <c r="AG73" i="14"/>
  <c r="AG73" i="17" s="1"/>
  <c r="AJ73" i="14"/>
  <c r="AJ73" i="17" s="1"/>
  <c r="AM73" i="14"/>
  <c r="AM73" i="17" s="1"/>
  <c r="X74" i="14"/>
  <c r="X74" i="17" s="1"/>
  <c r="AA74" i="14"/>
  <c r="AA74" i="17" s="1"/>
  <c r="AD74" i="14"/>
  <c r="AD74" i="17" s="1"/>
  <c r="AG74" i="14"/>
  <c r="AG74" i="17" s="1"/>
  <c r="AJ74" i="14"/>
  <c r="AJ74" i="17" s="1"/>
  <c r="AM74" i="14"/>
  <c r="AM74" i="17" s="1"/>
  <c r="X75" i="14"/>
  <c r="X75" i="17" s="1"/>
  <c r="AA75" i="14"/>
  <c r="AA75" i="17" s="1"/>
  <c r="AD75" i="14"/>
  <c r="AD75" i="17" s="1"/>
  <c r="AG75" i="14"/>
  <c r="AG75" i="17" s="1"/>
  <c r="AJ75" i="14"/>
  <c r="AJ75" i="17" s="1"/>
  <c r="AM75" i="14"/>
  <c r="AM75" i="17" s="1"/>
  <c r="X76" i="14"/>
  <c r="X76" i="17" s="1"/>
  <c r="AA76" i="14"/>
  <c r="AA76" i="17" s="1"/>
  <c r="AD76" i="14"/>
  <c r="AD76" i="17" s="1"/>
  <c r="AG76" i="14"/>
  <c r="AG76" i="17" s="1"/>
  <c r="AJ76" i="14"/>
  <c r="AJ76" i="17" s="1"/>
  <c r="AM76" i="14"/>
  <c r="AM76" i="17" s="1"/>
  <c r="X77" i="14"/>
  <c r="X77" i="17" s="1"/>
  <c r="AA77" i="14"/>
  <c r="AA77" i="17" s="1"/>
  <c r="AD77" i="14"/>
  <c r="AD77" i="17" s="1"/>
  <c r="AG77" i="14"/>
  <c r="AG77" i="17" s="1"/>
  <c r="AJ77" i="14"/>
  <c r="AJ77" i="17" s="1"/>
  <c r="AM77" i="14"/>
  <c r="AM77" i="17" s="1"/>
  <c r="X78" i="14"/>
  <c r="X78" i="17" s="1"/>
  <c r="AA78" i="14"/>
  <c r="AA78" i="17" s="1"/>
  <c r="AD78" i="14"/>
  <c r="AD78" i="17" s="1"/>
  <c r="AG78" i="14"/>
  <c r="AG78" i="17" s="1"/>
  <c r="AJ78" i="14"/>
  <c r="AJ78" i="17" s="1"/>
  <c r="AM78" i="14"/>
  <c r="AM78" i="17" s="1"/>
  <c r="X79" i="14"/>
  <c r="X79" i="17" s="1"/>
  <c r="AA79" i="14"/>
  <c r="AA79" i="17" s="1"/>
  <c r="AD79" i="14"/>
  <c r="AD79" i="17" s="1"/>
  <c r="AG79" i="14"/>
  <c r="AG79" i="17" s="1"/>
  <c r="AJ79" i="14"/>
  <c r="AJ79" i="17" s="1"/>
  <c r="AM79" i="14"/>
  <c r="AM79" i="17" s="1"/>
  <c r="X80" i="14"/>
  <c r="X80" i="17" s="1"/>
  <c r="AA80" i="14"/>
  <c r="AA80" i="17" s="1"/>
  <c r="AD80" i="14"/>
  <c r="AD80" i="17" s="1"/>
  <c r="AG80" i="14"/>
  <c r="AG80" i="17" s="1"/>
  <c r="AJ80" i="14"/>
  <c r="AJ80" i="17" s="1"/>
  <c r="AM80" i="14"/>
  <c r="AM80" i="17" s="1"/>
  <c r="X81" i="14"/>
  <c r="X81" i="17" s="1"/>
  <c r="AA81" i="14"/>
  <c r="AA81" i="17" s="1"/>
  <c r="AD81" i="14"/>
  <c r="AD81" i="17" s="1"/>
  <c r="AG81" i="14"/>
  <c r="AG81" i="17" s="1"/>
  <c r="AJ81" i="14"/>
  <c r="AJ81" i="17" s="1"/>
  <c r="AM81" i="14"/>
  <c r="AM81" i="17" s="1"/>
  <c r="X82" i="14"/>
  <c r="X82" i="17" s="1"/>
  <c r="AA82" i="14"/>
  <c r="AA82" i="17" s="1"/>
  <c r="AD82" i="14"/>
  <c r="AD82" i="17" s="1"/>
  <c r="AG82" i="14"/>
  <c r="AG82" i="17" s="1"/>
  <c r="AJ82" i="14"/>
  <c r="AJ82" i="17" s="1"/>
  <c r="AM82" i="14"/>
  <c r="AM82" i="17" s="1"/>
  <c r="X83" i="14"/>
  <c r="X83" i="17" s="1"/>
  <c r="AA83" i="14"/>
  <c r="AA83" i="17" s="1"/>
  <c r="AD83" i="14"/>
  <c r="AD83" i="17" s="1"/>
  <c r="AG83" i="14"/>
  <c r="AG83" i="17" s="1"/>
  <c r="AJ83" i="14"/>
  <c r="AJ83" i="17" s="1"/>
  <c r="AM83" i="14"/>
  <c r="AM83" i="17" s="1"/>
  <c r="X84" i="14"/>
  <c r="X84" i="17" s="1"/>
  <c r="AA84" i="14"/>
  <c r="AA84" i="17" s="1"/>
  <c r="AD84" i="14"/>
  <c r="AD84" i="17" s="1"/>
  <c r="AG84" i="14"/>
  <c r="AG84" i="17" s="1"/>
  <c r="AJ84" i="14"/>
  <c r="AJ84" i="17" s="1"/>
  <c r="AM84" i="14"/>
  <c r="AM84" i="17" s="1"/>
  <c r="X85" i="14"/>
  <c r="X85" i="17" s="1"/>
  <c r="AA85" i="14"/>
  <c r="AA85" i="17" s="1"/>
  <c r="AD85" i="14"/>
  <c r="AD85" i="17" s="1"/>
  <c r="AG85" i="14"/>
  <c r="AG85" i="17" s="1"/>
  <c r="AJ85" i="14"/>
  <c r="AJ85" i="17" s="1"/>
  <c r="AM85" i="14"/>
  <c r="AM85" i="17" s="1"/>
  <c r="X86" i="14"/>
  <c r="X86" i="17" s="1"/>
  <c r="AA86" i="14"/>
  <c r="AA86" i="17" s="1"/>
  <c r="AD86" i="14"/>
  <c r="AD86" i="17" s="1"/>
  <c r="AG86" i="14"/>
  <c r="AG86" i="17" s="1"/>
  <c r="AJ86" i="14"/>
  <c r="AJ86" i="17" s="1"/>
  <c r="AM86" i="14"/>
  <c r="AM86" i="17" s="1"/>
  <c r="X87" i="14"/>
  <c r="X87" i="17" s="1"/>
  <c r="AA87" i="14"/>
  <c r="AA87" i="17" s="1"/>
  <c r="AD87" i="14"/>
  <c r="AD87" i="17" s="1"/>
  <c r="AG87" i="14"/>
  <c r="AG87" i="17" s="1"/>
  <c r="AJ87" i="14"/>
  <c r="AJ87" i="17" s="1"/>
  <c r="AM87" i="14"/>
  <c r="AM87" i="17" s="1"/>
  <c r="X88" i="14"/>
  <c r="X88" i="17" s="1"/>
  <c r="AA88" i="14"/>
  <c r="AA88" i="17" s="1"/>
  <c r="AD88" i="14"/>
  <c r="AD88" i="17" s="1"/>
  <c r="AG88" i="14"/>
  <c r="AG88" i="17" s="1"/>
  <c r="AJ88" i="14"/>
  <c r="AJ88" i="17" s="1"/>
  <c r="AM88" i="14"/>
  <c r="AM88" i="17" s="1"/>
  <c r="X89" i="14"/>
  <c r="X89" i="17" s="1"/>
  <c r="AA89" i="14"/>
  <c r="AA89" i="17" s="1"/>
  <c r="AD89" i="14"/>
  <c r="AD89" i="17" s="1"/>
  <c r="AG89" i="14"/>
  <c r="AG89" i="17" s="1"/>
  <c r="AJ89" i="14"/>
  <c r="AJ89" i="17" s="1"/>
  <c r="AM89" i="14"/>
  <c r="AM89" i="17" s="1"/>
  <c r="X90" i="14"/>
  <c r="X90" i="17" s="1"/>
  <c r="AA90" i="14"/>
  <c r="AA90" i="17" s="1"/>
  <c r="AD90" i="14"/>
  <c r="AD90" i="17" s="1"/>
  <c r="AG90" i="14"/>
  <c r="AG90" i="17" s="1"/>
  <c r="AJ90" i="14"/>
  <c r="AJ90" i="17" s="1"/>
  <c r="AM90" i="14"/>
  <c r="AM90" i="17" s="1"/>
  <c r="X91" i="14"/>
  <c r="X91" i="17" s="1"/>
  <c r="AA91" i="14"/>
  <c r="AA91" i="17" s="1"/>
  <c r="AD91" i="14"/>
  <c r="AD91" i="17" s="1"/>
  <c r="AG91" i="14"/>
  <c r="AG91" i="17" s="1"/>
  <c r="AJ91" i="14"/>
  <c r="AJ91" i="17" s="1"/>
  <c r="AM91" i="14"/>
  <c r="AM91" i="17" s="1"/>
  <c r="X92" i="14"/>
  <c r="X92" i="17" s="1"/>
  <c r="AA92" i="14"/>
  <c r="AA92" i="17" s="1"/>
  <c r="AD92" i="14"/>
  <c r="AD92" i="17" s="1"/>
  <c r="AG92" i="14"/>
  <c r="AG92" i="17" s="1"/>
  <c r="AJ92" i="14"/>
  <c r="AJ92" i="17" s="1"/>
  <c r="AM92" i="14"/>
  <c r="AM92" i="17" s="1"/>
  <c r="X93" i="14"/>
  <c r="X93" i="17" s="1"/>
  <c r="AA93" i="14"/>
  <c r="AA93" i="17" s="1"/>
  <c r="AD93" i="14"/>
  <c r="AD93" i="17" s="1"/>
  <c r="AG93" i="14"/>
  <c r="AG93" i="17" s="1"/>
  <c r="AJ93" i="14"/>
  <c r="AJ93" i="17" s="1"/>
  <c r="AM93" i="14"/>
  <c r="AM93" i="17" s="1"/>
  <c r="X94" i="14"/>
  <c r="X94" i="17" s="1"/>
  <c r="AA94" i="14"/>
  <c r="AA94" i="17" s="1"/>
  <c r="AD94" i="14"/>
  <c r="AD94" i="17" s="1"/>
  <c r="AG94" i="14"/>
  <c r="AG94" i="17" s="1"/>
  <c r="AJ94" i="14"/>
  <c r="AJ94" i="17" s="1"/>
  <c r="AM94" i="14"/>
  <c r="AM94" i="17" s="1"/>
  <c r="X95" i="14"/>
  <c r="X95" i="17" s="1"/>
  <c r="AA95" i="14"/>
  <c r="AA95" i="17" s="1"/>
  <c r="AD95" i="14"/>
  <c r="AD95" i="17" s="1"/>
  <c r="AG95" i="14"/>
  <c r="AG95" i="17" s="1"/>
  <c r="AJ95" i="14"/>
  <c r="AJ95" i="17" s="1"/>
  <c r="AM95" i="14"/>
  <c r="AM95" i="17" s="1"/>
  <c r="X96" i="14"/>
  <c r="X96" i="17" s="1"/>
  <c r="AA96" i="14"/>
  <c r="AA96" i="17" s="1"/>
  <c r="AD96" i="14"/>
  <c r="AD96" i="17" s="1"/>
  <c r="AG96" i="14"/>
  <c r="AG96" i="17" s="1"/>
  <c r="AJ96" i="14"/>
  <c r="AJ96" i="17" s="1"/>
  <c r="AM96" i="14"/>
  <c r="AM96" i="17" s="1"/>
  <c r="X97" i="14"/>
  <c r="X97" i="17" s="1"/>
  <c r="AA97" i="14"/>
  <c r="AA97" i="17" s="1"/>
  <c r="AD97" i="14"/>
  <c r="AD97" i="17" s="1"/>
  <c r="AG97" i="14"/>
  <c r="AG97" i="17" s="1"/>
  <c r="AJ97" i="14"/>
  <c r="AJ97" i="17" s="1"/>
  <c r="AM97" i="14"/>
  <c r="AM97" i="17" s="1"/>
  <c r="X98" i="14"/>
  <c r="X98" i="17" s="1"/>
  <c r="AA98" i="14"/>
  <c r="AA98" i="17" s="1"/>
  <c r="AD98" i="14"/>
  <c r="AD98" i="17" s="1"/>
  <c r="AG98" i="14"/>
  <c r="AG98" i="17" s="1"/>
  <c r="AJ98" i="14"/>
  <c r="AJ98" i="17" s="1"/>
  <c r="AM98" i="14"/>
  <c r="AM98" i="17" s="1"/>
  <c r="X99" i="14"/>
  <c r="X99" i="17" s="1"/>
  <c r="AA99" i="14"/>
  <c r="AA99" i="17" s="1"/>
  <c r="AD99" i="14"/>
  <c r="AD99" i="17" s="1"/>
  <c r="AG99" i="14"/>
  <c r="AG99" i="17" s="1"/>
  <c r="AJ99" i="14"/>
  <c r="AJ99" i="17" s="1"/>
  <c r="AM99" i="14"/>
  <c r="AM99" i="17" s="1"/>
  <c r="X100" i="14"/>
  <c r="X100" i="17" s="1"/>
  <c r="AA100" i="14"/>
  <c r="AA100" i="17" s="1"/>
  <c r="AD100" i="14"/>
  <c r="AD100" i="17" s="1"/>
  <c r="AG100" i="14"/>
  <c r="AG100" i="17" s="1"/>
  <c r="AJ100" i="14"/>
  <c r="AJ100" i="17" s="1"/>
  <c r="AM100" i="14"/>
  <c r="AM100" i="17" s="1"/>
  <c r="AA3" i="14"/>
  <c r="AD3" i="14"/>
  <c r="AG3" i="14"/>
  <c r="AJ3" i="14"/>
  <c r="AM3" i="14"/>
  <c r="X3" i="14"/>
  <c r="C4" i="14"/>
  <c r="C4" i="17" s="1"/>
  <c r="F4" i="14"/>
  <c r="F4" i="17" s="1"/>
  <c r="I4" i="14"/>
  <c r="I4" i="17" s="1"/>
  <c r="L4" i="14"/>
  <c r="L4" i="17" s="1"/>
  <c r="O4" i="14"/>
  <c r="O4" i="17" s="1"/>
  <c r="R4" i="14"/>
  <c r="R4" i="17" s="1"/>
  <c r="C5" i="14"/>
  <c r="C5" i="17" s="1"/>
  <c r="F5" i="14"/>
  <c r="F5" i="17" s="1"/>
  <c r="I5" i="14"/>
  <c r="I5" i="17" s="1"/>
  <c r="L5" i="14"/>
  <c r="L5" i="17" s="1"/>
  <c r="O5" i="14"/>
  <c r="O5" i="17" s="1"/>
  <c r="R5" i="14"/>
  <c r="R5" i="17" s="1"/>
  <c r="C6" i="14"/>
  <c r="C6" i="17" s="1"/>
  <c r="F6" i="14"/>
  <c r="F6" i="17" s="1"/>
  <c r="I6" i="14"/>
  <c r="I6" i="17" s="1"/>
  <c r="L6" i="14"/>
  <c r="L6" i="17" s="1"/>
  <c r="O6" i="14"/>
  <c r="O6" i="17" s="1"/>
  <c r="R6" i="14"/>
  <c r="R6" i="17" s="1"/>
  <c r="C7" i="14"/>
  <c r="C7" i="17" s="1"/>
  <c r="F7" i="14"/>
  <c r="F7" i="17" s="1"/>
  <c r="I7" i="14"/>
  <c r="I7" i="17" s="1"/>
  <c r="L7" i="14"/>
  <c r="L7" i="17" s="1"/>
  <c r="O7" i="14"/>
  <c r="O7" i="17" s="1"/>
  <c r="R7" i="14"/>
  <c r="R7" i="17" s="1"/>
  <c r="C8" i="14"/>
  <c r="C8" i="17" s="1"/>
  <c r="F8" i="14"/>
  <c r="F8" i="17" s="1"/>
  <c r="I8" i="14"/>
  <c r="I8" i="17" s="1"/>
  <c r="L8" i="14"/>
  <c r="L8" i="17" s="1"/>
  <c r="O8" i="14"/>
  <c r="O8" i="17" s="1"/>
  <c r="R8" i="14"/>
  <c r="R8" i="17" s="1"/>
  <c r="C9" i="14"/>
  <c r="C9" i="17" s="1"/>
  <c r="F9" i="14"/>
  <c r="F9" i="17" s="1"/>
  <c r="I9" i="14"/>
  <c r="I9" i="17" s="1"/>
  <c r="L9" i="14"/>
  <c r="L9" i="17" s="1"/>
  <c r="O9" i="14"/>
  <c r="O9" i="17" s="1"/>
  <c r="R9" i="14"/>
  <c r="R9" i="17" s="1"/>
  <c r="C10" i="14"/>
  <c r="C10" i="17" s="1"/>
  <c r="F10" i="14"/>
  <c r="F10" i="17" s="1"/>
  <c r="I10" i="14"/>
  <c r="I10" i="17" s="1"/>
  <c r="L10" i="14"/>
  <c r="L10" i="17" s="1"/>
  <c r="O10" i="14"/>
  <c r="O10" i="17" s="1"/>
  <c r="R10" i="14"/>
  <c r="R10" i="17" s="1"/>
  <c r="C11" i="14"/>
  <c r="C11" i="17" s="1"/>
  <c r="F11" i="14"/>
  <c r="F11" i="17" s="1"/>
  <c r="I11" i="14"/>
  <c r="I11" i="17" s="1"/>
  <c r="L11" i="14"/>
  <c r="L11" i="17" s="1"/>
  <c r="O11" i="14"/>
  <c r="O11" i="17" s="1"/>
  <c r="R11" i="14"/>
  <c r="R11" i="17" s="1"/>
  <c r="C12" i="14"/>
  <c r="C12" i="17" s="1"/>
  <c r="F12" i="14"/>
  <c r="F12" i="17" s="1"/>
  <c r="I12" i="14"/>
  <c r="I12" i="17" s="1"/>
  <c r="L12" i="14"/>
  <c r="L12" i="17" s="1"/>
  <c r="O12" i="14"/>
  <c r="O12" i="17" s="1"/>
  <c r="R12" i="14"/>
  <c r="R12" i="17" s="1"/>
  <c r="C13" i="14"/>
  <c r="C13" i="17" s="1"/>
  <c r="F13" i="14"/>
  <c r="F13" i="17" s="1"/>
  <c r="I13" i="14"/>
  <c r="I13" i="17" s="1"/>
  <c r="L13" i="14"/>
  <c r="L13" i="17" s="1"/>
  <c r="O13" i="14"/>
  <c r="O13" i="17" s="1"/>
  <c r="R13" i="14"/>
  <c r="R13" i="17" s="1"/>
  <c r="C14" i="14"/>
  <c r="C14" i="17" s="1"/>
  <c r="F14" i="14"/>
  <c r="F14" i="17" s="1"/>
  <c r="I14" i="14"/>
  <c r="I14" i="17" s="1"/>
  <c r="L14" i="14"/>
  <c r="L14" i="17" s="1"/>
  <c r="O14" i="14"/>
  <c r="O14" i="17" s="1"/>
  <c r="R14" i="14"/>
  <c r="R14" i="17" s="1"/>
  <c r="C15" i="14"/>
  <c r="C15" i="17" s="1"/>
  <c r="F15" i="14"/>
  <c r="F15" i="17" s="1"/>
  <c r="I15" i="14"/>
  <c r="I15" i="17" s="1"/>
  <c r="L15" i="14"/>
  <c r="L15" i="17" s="1"/>
  <c r="O15" i="14"/>
  <c r="O15" i="17" s="1"/>
  <c r="R15" i="14"/>
  <c r="R15" i="17" s="1"/>
  <c r="C16" i="14"/>
  <c r="C16" i="17" s="1"/>
  <c r="F16" i="14"/>
  <c r="F16" i="17" s="1"/>
  <c r="I16" i="14"/>
  <c r="I16" i="17" s="1"/>
  <c r="L16" i="14"/>
  <c r="L16" i="17" s="1"/>
  <c r="O16" i="14"/>
  <c r="O16" i="17" s="1"/>
  <c r="R16" i="14"/>
  <c r="R16" i="17" s="1"/>
  <c r="C17" i="14"/>
  <c r="C17" i="17" s="1"/>
  <c r="F17" i="14"/>
  <c r="F17" i="17" s="1"/>
  <c r="I17" i="14"/>
  <c r="I17" i="17" s="1"/>
  <c r="L17" i="14"/>
  <c r="L17" i="17" s="1"/>
  <c r="O17" i="14"/>
  <c r="O17" i="17" s="1"/>
  <c r="R17" i="14"/>
  <c r="R17" i="17" s="1"/>
  <c r="C18" i="14"/>
  <c r="C18" i="17" s="1"/>
  <c r="F18" i="14"/>
  <c r="F18" i="17" s="1"/>
  <c r="I18" i="14"/>
  <c r="I18" i="17" s="1"/>
  <c r="L18" i="14"/>
  <c r="L18" i="17" s="1"/>
  <c r="O18" i="14"/>
  <c r="O18" i="17" s="1"/>
  <c r="R18" i="14"/>
  <c r="R18" i="17" s="1"/>
  <c r="C19" i="14"/>
  <c r="C19" i="17" s="1"/>
  <c r="F19" i="14"/>
  <c r="F19" i="17" s="1"/>
  <c r="I19" i="14"/>
  <c r="I19" i="17" s="1"/>
  <c r="L19" i="14"/>
  <c r="L19" i="17" s="1"/>
  <c r="O19" i="14"/>
  <c r="O19" i="17" s="1"/>
  <c r="R19" i="14"/>
  <c r="R19" i="17" s="1"/>
  <c r="C20" i="14"/>
  <c r="C20" i="17" s="1"/>
  <c r="F20" i="14"/>
  <c r="F20" i="17" s="1"/>
  <c r="I20" i="14"/>
  <c r="I20" i="17" s="1"/>
  <c r="L20" i="14"/>
  <c r="L20" i="17" s="1"/>
  <c r="O20" i="14"/>
  <c r="O20" i="17" s="1"/>
  <c r="R20" i="14"/>
  <c r="R20" i="17" s="1"/>
  <c r="C21" i="14"/>
  <c r="C21" i="17" s="1"/>
  <c r="F21" i="14"/>
  <c r="F21" i="17" s="1"/>
  <c r="I21" i="14"/>
  <c r="I21" i="17" s="1"/>
  <c r="L21" i="14"/>
  <c r="L21" i="17" s="1"/>
  <c r="O21" i="14"/>
  <c r="O21" i="17" s="1"/>
  <c r="R21" i="14"/>
  <c r="R21" i="17" s="1"/>
  <c r="C22" i="14"/>
  <c r="C22" i="17" s="1"/>
  <c r="F22" i="14"/>
  <c r="F22" i="17" s="1"/>
  <c r="I22" i="14"/>
  <c r="I22" i="17" s="1"/>
  <c r="L22" i="14"/>
  <c r="L22" i="17" s="1"/>
  <c r="O22" i="14"/>
  <c r="O22" i="17" s="1"/>
  <c r="R22" i="14"/>
  <c r="R22" i="17" s="1"/>
  <c r="C23" i="14"/>
  <c r="C23" i="17" s="1"/>
  <c r="F23" i="14"/>
  <c r="F23" i="17" s="1"/>
  <c r="I23" i="14"/>
  <c r="I23" i="17" s="1"/>
  <c r="L23" i="14"/>
  <c r="L23" i="17" s="1"/>
  <c r="O23" i="14"/>
  <c r="O23" i="17" s="1"/>
  <c r="R23" i="14"/>
  <c r="R23" i="17" s="1"/>
  <c r="C24" i="14"/>
  <c r="C24" i="17" s="1"/>
  <c r="F24" i="14"/>
  <c r="F24" i="17" s="1"/>
  <c r="I24" i="14"/>
  <c r="I24" i="17" s="1"/>
  <c r="L24" i="14"/>
  <c r="L24" i="17" s="1"/>
  <c r="O24" i="14"/>
  <c r="O24" i="17" s="1"/>
  <c r="R24" i="14"/>
  <c r="R24" i="17" s="1"/>
  <c r="C25" i="14"/>
  <c r="C25" i="17" s="1"/>
  <c r="F25" i="14"/>
  <c r="F25" i="17" s="1"/>
  <c r="I25" i="14"/>
  <c r="I25" i="17" s="1"/>
  <c r="L25" i="14"/>
  <c r="L25" i="17" s="1"/>
  <c r="O25" i="14"/>
  <c r="O25" i="17" s="1"/>
  <c r="R25" i="14"/>
  <c r="R25" i="17" s="1"/>
  <c r="C26" i="14"/>
  <c r="C26" i="17" s="1"/>
  <c r="F26" i="14"/>
  <c r="F26" i="17" s="1"/>
  <c r="I26" i="14"/>
  <c r="I26" i="17" s="1"/>
  <c r="L26" i="14"/>
  <c r="L26" i="17" s="1"/>
  <c r="O26" i="14"/>
  <c r="O26" i="17" s="1"/>
  <c r="R26" i="14"/>
  <c r="R26" i="17" s="1"/>
  <c r="C27" i="14"/>
  <c r="C27" i="17" s="1"/>
  <c r="F27" i="14"/>
  <c r="F27" i="17" s="1"/>
  <c r="I27" i="14"/>
  <c r="I27" i="17" s="1"/>
  <c r="L27" i="14"/>
  <c r="L27" i="17" s="1"/>
  <c r="O27" i="14"/>
  <c r="O27" i="17" s="1"/>
  <c r="R27" i="14"/>
  <c r="R27" i="17" s="1"/>
  <c r="C28" i="14"/>
  <c r="C28" i="17" s="1"/>
  <c r="F28" i="14"/>
  <c r="F28" i="17" s="1"/>
  <c r="I28" i="14"/>
  <c r="I28" i="17" s="1"/>
  <c r="L28" i="14"/>
  <c r="L28" i="17" s="1"/>
  <c r="O28" i="14"/>
  <c r="O28" i="17" s="1"/>
  <c r="R28" i="14"/>
  <c r="R28" i="17" s="1"/>
  <c r="C29" i="14"/>
  <c r="C29" i="17" s="1"/>
  <c r="F29" i="14"/>
  <c r="F29" i="17" s="1"/>
  <c r="I29" i="14"/>
  <c r="I29" i="17" s="1"/>
  <c r="L29" i="14"/>
  <c r="L29" i="17" s="1"/>
  <c r="O29" i="14"/>
  <c r="O29" i="17" s="1"/>
  <c r="R29" i="14"/>
  <c r="R29" i="17" s="1"/>
  <c r="C30" i="14"/>
  <c r="C30" i="17" s="1"/>
  <c r="F30" i="14"/>
  <c r="F30" i="17" s="1"/>
  <c r="I30" i="14"/>
  <c r="I30" i="17" s="1"/>
  <c r="L30" i="14"/>
  <c r="L30" i="17" s="1"/>
  <c r="O30" i="14"/>
  <c r="O30" i="17" s="1"/>
  <c r="R30" i="14"/>
  <c r="R30" i="17" s="1"/>
  <c r="C31" i="14"/>
  <c r="C31" i="17" s="1"/>
  <c r="F31" i="14"/>
  <c r="F31" i="17" s="1"/>
  <c r="I31" i="14"/>
  <c r="I31" i="17" s="1"/>
  <c r="L31" i="14"/>
  <c r="L31" i="17" s="1"/>
  <c r="O31" i="14"/>
  <c r="O31" i="17" s="1"/>
  <c r="R31" i="14"/>
  <c r="R31" i="17" s="1"/>
  <c r="C32" i="14"/>
  <c r="C32" i="17" s="1"/>
  <c r="F32" i="14"/>
  <c r="F32" i="17" s="1"/>
  <c r="I32" i="14"/>
  <c r="I32" i="17" s="1"/>
  <c r="L32" i="14"/>
  <c r="L32" i="17" s="1"/>
  <c r="O32" i="14"/>
  <c r="O32" i="17" s="1"/>
  <c r="R32" i="14"/>
  <c r="R32" i="17" s="1"/>
  <c r="C33" i="14"/>
  <c r="C33" i="17" s="1"/>
  <c r="F33" i="14"/>
  <c r="F33" i="17" s="1"/>
  <c r="I33" i="14"/>
  <c r="I33" i="17" s="1"/>
  <c r="L33" i="14"/>
  <c r="L33" i="17" s="1"/>
  <c r="O33" i="14"/>
  <c r="O33" i="17" s="1"/>
  <c r="R33" i="14"/>
  <c r="R33" i="17" s="1"/>
  <c r="C34" i="14"/>
  <c r="C34" i="17" s="1"/>
  <c r="F34" i="14"/>
  <c r="F34" i="17" s="1"/>
  <c r="I34" i="14"/>
  <c r="I34" i="17" s="1"/>
  <c r="L34" i="14"/>
  <c r="L34" i="17" s="1"/>
  <c r="O34" i="14"/>
  <c r="O34" i="17" s="1"/>
  <c r="R34" i="14"/>
  <c r="R34" i="17" s="1"/>
  <c r="C35" i="14"/>
  <c r="C35" i="17" s="1"/>
  <c r="F35" i="14"/>
  <c r="F35" i="17" s="1"/>
  <c r="I35" i="14"/>
  <c r="I35" i="17" s="1"/>
  <c r="L35" i="14"/>
  <c r="L35" i="17" s="1"/>
  <c r="O35" i="14"/>
  <c r="O35" i="17" s="1"/>
  <c r="R35" i="14"/>
  <c r="R35" i="17" s="1"/>
  <c r="C36" i="14"/>
  <c r="C36" i="17" s="1"/>
  <c r="F36" i="14"/>
  <c r="F36" i="17" s="1"/>
  <c r="I36" i="14"/>
  <c r="I36" i="17" s="1"/>
  <c r="L36" i="14"/>
  <c r="L36" i="17" s="1"/>
  <c r="O36" i="14"/>
  <c r="O36" i="17" s="1"/>
  <c r="R36" i="14"/>
  <c r="R36" i="17" s="1"/>
  <c r="C37" i="14"/>
  <c r="C37" i="17" s="1"/>
  <c r="F37" i="14"/>
  <c r="F37" i="17" s="1"/>
  <c r="I37" i="14"/>
  <c r="I37" i="17" s="1"/>
  <c r="L37" i="14"/>
  <c r="L37" i="17" s="1"/>
  <c r="O37" i="14"/>
  <c r="O37" i="17" s="1"/>
  <c r="R37" i="14"/>
  <c r="R37" i="17" s="1"/>
  <c r="C38" i="14"/>
  <c r="C38" i="17" s="1"/>
  <c r="F38" i="14"/>
  <c r="F38" i="17" s="1"/>
  <c r="I38" i="14"/>
  <c r="I38" i="17" s="1"/>
  <c r="L38" i="14"/>
  <c r="L38" i="17" s="1"/>
  <c r="O38" i="14"/>
  <c r="O38" i="17" s="1"/>
  <c r="R38" i="14"/>
  <c r="R38" i="17" s="1"/>
  <c r="C39" i="14"/>
  <c r="C39" i="17" s="1"/>
  <c r="F39" i="14"/>
  <c r="F39" i="17" s="1"/>
  <c r="I39" i="14"/>
  <c r="I39" i="17" s="1"/>
  <c r="L39" i="14"/>
  <c r="L39" i="17" s="1"/>
  <c r="O39" i="14"/>
  <c r="O39" i="17" s="1"/>
  <c r="R39" i="14"/>
  <c r="R39" i="17" s="1"/>
  <c r="C40" i="14"/>
  <c r="C40" i="17" s="1"/>
  <c r="F40" i="14"/>
  <c r="F40" i="17" s="1"/>
  <c r="I40" i="14"/>
  <c r="I40" i="17" s="1"/>
  <c r="L40" i="14"/>
  <c r="L40" i="17" s="1"/>
  <c r="O40" i="14"/>
  <c r="O40" i="17" s="1"/>
  <c r="R40" i="14"/>
  <c r="R40" i="17" s="1"/>
  <c r="C41" i="14"/>
  <c r="C41" i="17" s="1"/>
  <c r="F41" i="14"/>
  <c r="F41" i="17" s="1"/>
  <c r="I41" i="14"/>
  <c r="I41" i="17" s="1"/>
  <c r="L41" i="14"/>
  <c r="L41" i="17" s="1"/>
  <c r="O41" i="14"/>
  <c r="O41" i="17" s="1"/>
  <c r="R41" i="14"/>
  <c r="R41" i="17" s="1"/>
  <c r="C42" i="14"/>
  <c r="C42" i="17" s="1"/>
  <c r="F42" i="14"/>
  <c r="F42" i="17" s="1"/>
  <c r="I42" i="14"/>
  <c r="I42" i="17" s="1"/>
  <c r="L42" i="14"/>
  <c r="L42" i="17" s="1"/>
  <c r="O42" i="14"/>
  <c r="O42" i="17" s="1"/>
  <c r="R42" i="14"/>
  <c r="R42" i="17" s="1"/>
  <c r="C43" i="14"/>
  <c r="C43" i="17" s="1"/>
  <c r="F43" i="14"/>
  <c r="F43" i="17" s="1"/>
  <c r="I43" i="14"/>
  <c r="I43" i="17" s="1"/>
  <c r="L43" i="14"/>
  <c r="L43" i="17" s="1"/>
  <c r="O43" i="14"/>
  <c r="O43" i="17" s="1"/>
  <c r="R43" i="14"/>
  <c r="R43" i="17" s="1"/>
  <c r="C44" i="14"/>
  <c r="C44" i="17" s="1"/>
  <c r="F44" i="14"/>
  <c r="F44" i="17" s="1"/>
  <c r="I44" i="14"/>
  <c r="I44" i="17" s="1"/>
  <c r="L44" i="14"/>
  <c r="L44" i="17" s="1"/>
  <c r="O44" i="14"/>
  <c r="O44" i="17" s="1"/>
  <c r="R44" i="14"/>
  <c r="R44" i="17" s="1"/>
  <c r="C45" i="14"/>
  <c r="C45" i="17" s="1"/>
  <c r="F45" i="14"/>
  <c r="F45" i="17" s="1"/>
  <c r="I45" i="14"/>
  <c r="I45" i="17" s="1"/>
  <c r="L45" i="14"/>
  <c r="L45" i="17" s="1"/>
  <c r="O45" i="14"/>
  <c r="O45" i="17" s="1"/>
  <c r="R45" i="14"/>
  <c r="R45" i="17" s="1"/>
  <c r="C46" i="14"/>
  <c r="C46" i="17" s="1"/>
  <c r="F46" i="14"/>
  <c r="F46" i="17" s="1"/>
  <c r="I46" i="14"/>
  <c r="I46" i="17" s="1"/>
  <c r="L46" i="14"/>
  <c r="L46" i="17" s="1"/>
  <c r="O46" i="14"/>
  <c r="O46" i="17" s="1"/>
  <c r="R46" i="14"/>
  <c r="R46" i="17" s="1"/>
  <c r="C47" i="14"/>
  <c r="C47" i="17" s="1"/>
  <c r="F47" i="14"/>
  <c r="F47" i="17" s="1"/>
  <c r="I47" i="14"/>
  <c r="I47" i="17" s="1"/>
  <c r="L47" i="14"/>
  <c r="L47" i="17" s="1"/>
  <c r="O47" i="14"/>
  <c r="O47" i="17" s="1"/>
  <c r="R47" i="14"/>
  <c r="R47" i="17" s="1"/>
  <c r="C48" i="14"/>
  <c r="C48" i="17" s="1"/>
  <c r="F48" i="14"/>
  <c r="F48" i="17" s="1"/>
  <c r="I48" i="14"/>
  <c r="I48" i="17" s="1"/>
  <c r="L48" i="14"/>
  <c r="L48" i="17" s="1"/>
  <c r="O48" i="14"/>
  <c r="O48" i="17" s="1"/>
  <c r="R48" i="14"/>
  <c r="R48" i="17" s="1"/>
  <c r="C49" i="14"/>
  <c r="C49" i="17" s="1"/>
  <c r="F49" i="14"/>
  <c r="F49" i="17" s="1"/>
  <c r="I49" i="14"/>
  <c r="I49" i="17" s="1"/>
  <c r="L49" i="14"/>
  <c r="L49" i="17" s="1"/>
  <c r="O49" i="14"/>
  <c r="O49" i="17" s="1"/>
  <c r="R49" i="14"/>
  <c r="R49" i="17" s="1"/>
  <c r="C50" i="14"/>
  <c r="C50" i="17" s="1"/>
  <c r="F50" i="14"/>
  <c r="F50" i="17" s="1"/>
  <c r="I50" i="14"/>
  <c r="I50" i="17" s="1"/>
  <c r="L50" i="14"/>
  <c r="L50" i="17" s="1"/>
  <c r="O50" i="14"/>
  <c r="O50" i="17" s="1"/>
  <c r="R50" i="14"/>
  <c r="R50" i="17" s="1"/>
  <c r="C51" i="14"/>
  <c r="C51" i="17" s="1"/>
  <c r="F51" i="14"/>
  <c r="F51" i="17" s="1"/>
  <c r="I51" i="14"/>
  <c r="I51" i="17" s="1"/>
  <c r="L51" i="14"/>
  <c r="L51" i="17" s="1"/>
  <c r="O51" i="14"/>
  <c r="O51" i="17" s="1"/>
  <c r="R51" i="14"/>
  <c r="R51" i="17" s="1"/>
  <c r="C52" i="14"/>
  <c r="C52" i="17" s="1"/>
  <c r="F52" i="14"/>
  <c r="F52" i="17" s="1"/>
  <c r="I52" i="14"/>
  <c r="I52" i="17" s="1"/>
  <c r="L52" i="14"/>
  <c r="L52" i="17" s="1"/>
  <c r="O52" i="14"/>
  <c r="O52" i="17" s="1"/>
  <c r="R52" i="14"/>
  <c r="R52" i="17" s="1"/>
  <c r="C53" i="14"/>
  <c r="C53" i="17" s="1"/>
  <c r="F53" i="14"/>
  <c r="F53" i="17" s="1"/>
  <c r="I53" i="14"/>
  <c r="I53" i="17" s="1"/>
  <c r="L53" i="14"/>
  <c r="L53" i="17" s="1"/>
  <c r="O53" i="14"/>
  <c r="O53" i="17" s="1"/>
  <c r="R53" i="14"/>
  <c r="R53" i="17" s="1"/>
  <c r="C54" i="14"/>
  <c r="C54" i="17" s="1"/>
  <c r="F54" i="14"/>
  <c r="F54" i="17" s="1"/>
  <c r="I54" i="14"/>
  <c r="I54" i="17" s="1"/>
  <c r="L54" i="14"/>
  <c r="L54" i="17" s="1"/>
  <c r="O54" i="14"/>
  <c r="O54" i="17" s="1"/>
  <c r="R54" i="14"/>
  <c r="R54" i="17" s="1"/>
  <c r="C55" i="14"/>
  <c r="C55" i="17" s="1"/>
  <c r="F55" i="14"/>
  <c r="F55" i="17" s="1"/>
  <c r="I55" i="14"/>
  <c r="I55" i="17" s="1"/>
  <c r="L55" i="14"/>
  <c r="L55" i="17" s="1"/>
  <c r="O55" i="14"/>
  <c r="O55" i="17" s="1"/>
  <c r="R55" i="14"/>
  <c r="R55" i="17" s="1"/>
  <c r="C56" i="14"/>
  <c r="C56" i="17" s="1"/>
  <c r="F56" i="14"/>
  <c r="F56" i="17" s="1"/>
  <c r="I56" i="14"/>
  <c r="I56" i="17" s="1"/>
  <c r="L56" i="14"/>
  <c r="L56" i="17" s="1"/>
  <c r="O56" i="14"/>
  <c r="O56" i="17" s="1"/>
  <c r="R56" i="14"/>
  <c r="R56" i="17" s="1"/>
  <c r="C57" i="14"/>
  <c r="C57" i="17" s="1"/>
  <c r="F57" i="14"/>
  <c r="F57" i="17" s="1"/>
  <c r="I57" i="14"/>
  <c r="I57" i="17" s="1"/>
  <c r="L57" i="14"/>
  <c r="L57" i="17" s="1"/>
  <c r="O57" i="14"/>
  <c r="O57" i="17" s="1"/>
  <c r="R57" i="14"/>
  <c r="R57" i="17" s="1"/>
  <c r="C58" i="14"/>
  <c r="C58" i="17" s="1"/>
  <c r="F58" i="14"/>
  <c r="F58" i="17" s="1"/>
  <c r="I58" i="14"/>
  <c r="I58" i="17" s="1"/>
  <c r="L58" i="14"/>
  <c r="L58" i="17" s="1"/>
  <c r="O58" i="14"/>
  <c r="O58" i="17" s="1"/>
  <c r="R58" i="14"/>
  <c r="R58" i="17" s="1"/>
  <c r="C59" i="14"/>
  <c r="C59" i="17" s="1"/>
  <c r="F59" i="14"/>
  <c r="F59" i="17" s="1"/>
  <c r="I59" i="14"/>
  <c r="I59" i="17" s="1"/>
  <c r="L59" i="14"/>
  <c r="L59" i="17" s="1"/>
  <c r="O59" i="14"/>
  <c r="O59" i="17" s="1"/>
  <c r="R59" i="14"/>
  <c r="R59" i="17" s="1"/>
  <c r="C60" i="14"/>
  <c r="C60" i="17" s="1"/>
  <c r="F60" i="14"/>
  <c r="F60" i="17" s="1"/>
  <c r="I60" i="14"/>
  <c r="I60" i="17" s="1"/>
  <c r="L60" i="14"/>
  <c r="L60" i="17" s="1"/>
  <c r="O60" i="14"/>
  <c r="O60" i="17" s="1"/>
  <c r="R60" i="14"/>
  <c r="R60" i="17" s="1"/>
  <c r="C61" i="14"/>
  <c r="C61" i="17" s="1"/>
  <c r="F61" i="14"/>
  <c r="F61" i="17" s="1"/>
  <c r="I61" i="14"/>
  <c r="I61" i="17" s="1"/>
  <c r="L61" i="14"/>
  <c r="L61" i="17" s="1"/>
  <c r="O61" i="14"/>
  <c r="O61" i="17" s="1"/>
  <c r="R61" i="14"/>
  <c r="R61" i="17" s="1"/>
  <c r="C62" i="14"/>
  <c r="C62" i="17" s="1"/>
  <c r="F62" i="14"/>
  <c r="F62" i="17" s="1"/>
  <c r="I62" i="14"/>
  <c r="I62" i="17" s="1"/>
  <c r="L62" i="14"/>
  <c r="L62" i="17" s="1"/>
  <c r="O62" i="14"/>
  <c r="O62" i="17" s="1"/>
  <c r="R62" i="14"/>
  <c r="R62" i="17" s="1"/>
  <c r="C63" i="14"/>
  <c r="C63" i="17" s="1"/>
  <c r="F63" i="14"/>
  <c r="F63" i="17" s="1"/>
  <c r="I63" i="14"/>
  <c r="I63" i="17" s="1"/>
  <c r="L63" i="14"/>
  <c r="L63" i="17" s="1"/>
  <c r="O63" i="14"/>
  <c r="O63" i="17" s="1"/>
  <c r="R63" i="14"/>
  <c r="R63" i="17" s="1"/>
  <c r="C64" i="14"/>
  <c r="C64" i="17" s="1"/>
  <c r="F64" i="14"/>
  <c r="F64" i="17" s="1"/>
  <c r="I64" i="14"/>
  <c r="I64" i="17" s="1"/>
  <c r="L64" i="14"/>
  <c r="L64" i="17" s="1"/>
  <c r="O64" i="14"/>
  <c r="O64" i="17" s="1"/>
  <c r="R64" i="14"/>
  <c r="R64" i="17" s="1"/>
  <c r="C65" i="14"/>
  <c r="C65" i="17" s="1"/>
  <c r="F65" i="14"/>
  <c r="F65" i="17" s="1"/>
  <c r="I65" i="14"/>
  <c r="I65" i="17" s="1"/>
  <c r="L65" i="14"/>
  <c r="L65" i="17" s="1"/>
  <c r="O65" i="14"/>
  <c r="O65" i="17" s="1"/>
  <c r="R65" i="14"/>
  <c r="R65" i="17" s="1"/>
  <c r="C66" i="14"/>
  <c r="C66" i="17" s="1"/>
  <c r="F66" i="14"/>
  <c r="F66" i="17" s="1"/>
  <c r="I66" i="14"/>
  <c r="I66" i="17" s="1"/>
  <c r="L66" i="14"/>
  <c r="L66" i="17" s="1"/>
  <c r="O66" i="14"/>
  <c r="O66" i="17" s="1"/>
  <c r="R66" i="14"/>
  <c r="R66" i="17" s="1"/>
  <c r="C67" i="14"/>
  <c r="C67" i="17" s="1"/>
  <c r="F67" i="14"/>
  <c r="F67" i="17" s="1"/>
  <c r="I67" i="14"/>
  <c r="I67" i="17" s="1"/>
  <c r="L67" i="14"/>
  <c r="L67" i="17" s="1"/>
  <c r="O67" i="14"/>
  <c r="O67" i="17" s="1"/>
  <c r="R67" i="14"/>
  <c r="R67" i="17" s="1"/>
  <c r="C68" i="14"/>
  <c r="C68" i="17" s="1"/>
  <c r="F68" i="14"/>
  <c r="F68" i="17" s="1"/>
  <c r="I68" i="14"/>
  <c r="I68" i="17" s="1"/>
  <c r="L68" i="14"/>
  <c r="L68" i="17" s="1"/>
  <c r="O68" i="14"/>
  <c r="O68" i="17" s="1"/>
  <c r="R68" i="14"/>
  <c r="R68" i="17" s="1"/>
  <c r="C69" i="14"/>
  <c r="C69" i="17" s="1"/>
  <c r="F69" i="14"/>
  <c r="F69" i="17" s="1"/>
  <c r="I69" i="14"/>
  <c r="I69" i="17" s="1"/>
  <c r="L69" i="14"/>
  <c r="L69" i="17" s="1"/>
  <c r="O69" i="14"/>
  <c r="O69" i="17" s="1"/>
  <c r="R69" i="14"/>
  <c r="R69" i="17" s="1"/>
  <c r="C70" i="14"/>
  <c r="C70" i="17" s="1"/>
  <c r="F70" i="14"/>
  <c r="F70" i="17" s="1"/>
  <c r="I70" i="14"/>
  <c r="I70" i="17" s="1"/>
  <c r="L70" i="14"/>
  <c r="L70" i="17" s="1"/>
  <c r="O70" i="14"/>
  <c r="O70" i="17" s="1"/>
  <c r="R70" i="14"/>
  <c r="R70" i="17" s="1"/>
  <c r="C71" i="14"/>
  <c r="C71" i="17" s="1"/>
  <c r="F71" i="14"/>
  <c r="F71" i="17" s="1"/>
  <c r="I71" i="14"/>
  <c r="I71" i="17" s="1"/>
  <c r="L71" i="14"/>
  <c r="L71" i="17" s="1"/>
  <c r="O71" i="14"/>
  <c r="O71" i="17" s="1"/>
  <c r="R71" i="14"/>
  <c r="R71" i="17" s="1"/>
  <c r="C72" i="14"/>
  <c r="C72" i="17" s="1"/>
  <c r="F72" i="14"/>
  <c r="F72" i="17" s="1"/>
  <c r="I72" i="14"/>
  <c r="I72" i="17" s="1"/>
  <c r="L72" i="14"/>
  <c r="L72" i="17" s="1"/>
  <c r="O72" i="14"/>
  <c r="O72" i="17" s="1"/>
  <c r="R72" i="14"/>
  <c r="R72" i="17" s="1"/>
  <c r="C73" i="14"/>
  <c r="C73" i="17" s="1"/>
  <c r="F73" i="14"/>
  <c r="F73" i="17" s="1"/>
  <c r="I73" i="14"/>
  <c r="I73" i="17" s="1"/>
  <c r="L73" i="14"/>
  <c r="L73" i="17" s="1"/>
  <c r="O73" i="14"/>
  <c r="O73" i="17" s="1"/>
  <c r="R73" i="14"/>
  <c r="R73" i="17" s="1"/>
  <c r="C74" i="14"/>
  <c r="C74" i="17" s="1"/>
  <c r="F74" i="14"/>
  <c r="F74" i="17" s="1"/>
  <c r="I74" i="14"/>
  <c r="I74" i="17" s="1"/>
  <c r="L74" i="14"/>
  <c r="L74" i="17" s="1"/>
  <c r="O74" i="14"/>
  <c r="O74" i="17" s="1"/>
  <c r="R74" i="14"/>
  <c r="R74" i="17" s="1"/>
  <c r="C75" i="14"/>
  <c r="C75" i="17" s="1"/>
  <c r="F75" i="14"/>
  <c r="F75" i="17" s="1"/>
  <c r="I75" i="14"/>
  <c r="I75" i="17" s="1"/>
  <c r="L75" i="14"/>
  <c r="L75" i="17" s="1"/>
  <c r="O75" i="14"/>
  <c r="O75" i="17" s="1"/>
  <c r="R75" i="14"/>
  <c r="R75" i="17" s="1"/>
  <c r="C76" i="14"/>
  <c r="C76" i="17" s="1"/>
  <c r="F76" i="14"/>
  <c r="F76" i="17" s="1"/>
  <c r="I76" i="14"/>
  <c r="I76" i="17" s="1"/>
  <c r="L76" i="14"/>
  <c r="L76" i="17" s="1"/>
  <c r="O76" i="14"/>
  <c r="O76" i="17" s="1"/>
  <c r="R76" i="14"/>
  <c r="R76" i="17" s="1"/>
  <c r="C77" i="14"/>
  <c r="C77" i="17" s="1"/>
  <c r="F77" i="14"/>
  <c r="F77" i="17" s="1"/>
  <c r="I77" i="14"/>
  <c r="I77" i="17" s="1"/>
  <c r="L77" i="14"/>
  <c r="L77" i="17" s="1"/>
  <c r="O77" i="14"/>
  <c r="O77" i="17" s="1"/>
  <c r="R77" i="14"/>
  <c r="R77" i="17" s="1"/>
  <c r="C78" i="14"/>
  <c r="C78" i="17" s="1"/>
  <c r="F78" i="14"/>
  <c r="F78" i="17" s="1"/>
  <c r="I78" i="14"/>
  <c r="I78" i="17" s="1"/>
  <c r="L78" i="14"/>
  <c r="L78" i="17" s="1"/>
  <c r="O78" i="14"/>
  <c r="O78" i="17" s="1"/>
  <c r="R78" i="14"/>
  <c r="R78" i="17" s="1"/>
  <c r="C79" i="14"/>
  <c r="C79" i="17" s="1"/>
  <c r="F79" i="14"/>
  <c r="F79" i="17" s="1"/>
  <c r="I79" i="14"/>
  <c r="I79" i="17" s="1"/>
  <c r="L79" i="14"/>
  <c r="L79" i="17" s="1"/>
  <c r="O79" i="14"/>
  <c r="O79" i="17" s="1"/>
  <c r="R79" i="14"/>
  <c r="R79" i="17" s="1"/>
  <c r="C80" i="14"/>
  <c r="C80" i="17" s="1"/>
  <c r="F80" i="14"/>
  <c r="F80" i="17" s="1"/>
  <c r="I80" i="14"/>
  <c r="I80" i="17" s="1"/>
  <c r="L80" i="14"/>
  <c r="L80" i="17" s="1"/>
  <c r="O80" i="14"/>
  <c r="O80" i="17" s="1"/>
  <c r="R80" i="14"/>
  <c r="R80" i="17" s="1"/>
  <c r="C81" i="14"/>
  <c r="C81" i="17" s="1"/>
  <c r="F81" i="14"/>
  <c r="F81" i="17" s="1"/>
  <c r="I81" i="14"/>
  <c r="I81" i="17" s="1"/>
  <c r="L81" i="14"/>
  <c r="L81" i="17" s="1"/>
  <c r="O81" i="14"/>
  <c r="O81" i="17" s="1"/>
  <c r="R81" i="14"/>
  <c r="R81" i="17" s="1"/>
  <c r="C82" i="14"/>
  <c r="C82" i="17" s="1"/>
  <c r="F82" i="14"/>
  <c r="F82" i="17" s="1"/>
  <c r="I82" i="14"/>
  <c r="I82" i="17" s="1"/>
  <c r="L82" i="14"/>
  <c r="L82" i="17" s="1"/>
  <c r="O82" i="14"/>
  <c r="O82" i="17" s="1"/>
  <c r="R82" i="14"/>
  <c r="R82" i="17" s="1"/>
  <c r="C83" i="14"/>
  <c r="C83" i="17" s="1"/>
  <c r="F83" i="14"/>
  <c r="F83" i="17" s="1"/>
  <c r="I83" i="14"/>
  <c r="I83" i="17" s="1"/>
  <c r="L83" i="14"/>
  <c r="L83" i="17" s="1"/>
  <c r="O83" i="14"/>
  <c r="O83" i="17" s="1"/>
  <c r="R83" i="14"/>
  <c r="R83" i="17" s="1"/>
  <c r="C84" i="14"/>
  <c r="C84" i="17" s="1"/>
  <c r="F84" i="14"/>
  <c r="F84" i="17" s="1"/>
  <c r="I84" i="14"/>
  <c r="I84" i="17" s="1"/>
  <c r="L84" i="14"/>
  <c r="L84" i="17" s="1"/>
  <c r="O84" i="14"/>
  <c r="O84" i="17" s="1"/>
  <c r="R84" i="14"/>
  <c r="R84" i="17" s="1"/>
  <c r="C85" i="14"/>
  <c r="C85" i="17" s="1"/>
  <c r="F85" i="14"/>
  <c r="F85" i="17" s="1"/>
  <c r="I85" i="14"/>
  <c r="I85" i="17" s="1"/>
  <c r="L85" i="14"/>
  <c r="L85" i="17" s="1"/>
  <c r="O85" i="14"/>
  <c r="O85" i="17" s="1"/>
  <c r="R85" i="14"/>
  <c r="R85" i="17" s="1"/>
  <c r="C86" i="14"/>
  <c r="C86" i="17" s="1"/>
  <c r="F86" i="14"/>
  <c r="F86" i="17" s="1"/>
  <c r="I86" i="14"/>
  <c r="I86" i="17" s="1"/>
  <c r="L86" i="14"/>
  <c r="L86" i="17" s="1"/>
  <c r="O86" i="14"/>
  <c r="O86" i="17" s="1"/>
  <c r="R86" i="14"/>
  <c r="R86" i="17" s="1"/>
  <c r="C87" i="14"/>
  <c r="C87" i="17" s="1"/>
  <c r="F87" i="14"/>
  <c r="F87" i="17" s="1"/>
  <c r="I87" i="14"/>
  <c r="I87" i="17" s="1"/>
  <c r="L87" i="14"/>
  <c r="L87" i="17" s="1"/>
  <c r="O87" i="14"/>
  <c r="O87" i="17" s="1"/>
  <c r="R87" i="14"/>
  <c r="R87" i="17" s="1"/>
  <c r="C88" i="14"/>
  <c r="C88" i="17" s="1"/>
  <c r="F88" i="14"/>
  <c r="F88" i="17" s="1"/>
  <c r="I88" i="14"/>
  <c r="I88" i="17" s="1"/>
  <c r="L88" i="14"/>
  <c r="L88" i="17" s="1"/>
  <c r="O88" i="14"/>
  <c r="O88" i="17" s="1"/>
  <c r="R88" i="14"/>
  <c r="R88" i="17" s="1"/>
  <c r="C89" i="14"/>
  <c r="C89" i="17" s="1"/>
  <c r="F89" i="14"/>
  <c r="F89" i="17" s="1"/>
  <c r="I89" i="14"/>
  <c r="I89" i="17" s="1"/>
  <c r="L89" i="14"/>
  <c r="L89" i="17" s="1"/>
  <c r="O89" i="14"/>
  <c r="O89" i="17" s="1"/>
  <c r="R89" i="14"/>
  <c r="R89" i="17" s="1"/>
  <c r="C90" i="14"/>
  <c r="C90" i="17" s="1"/>
  <c r="F90" i="14"/>
  <c r="F90" i="17" s="1"/>
  <c r="I90" i="14"/>
  <c r="I90" i="17" s="1"/>
  <c r="L90" i="14"/>
  <c r="L90" i="17" s="1"/>
  <c r="O90" i="14"/>
  <c r="O90" i="17" s="1"/>
  <c r="R90" i="14"/>
  <c r="R90" i="17" s="1"/>
  <c r="C91" i="14"/>
  <c r="C91" i="17" s="1"/>
  <c r="F91" i="14"/>
  <c r="F91" i="17" s="1"/>
  <c r="I91" i="14"/>
  <c r="I91" i="17" s="1"/>
  <c r="L91" i="14"/>
  <c r="L91" i="17" s="1"/>
  <c r="O91" i="14"/>
  <c r="O91" i="17" s="1"/>
  <c r="R91" i="14"/>
  <c r="R91" i="17" s="1"/>
  <c r="C92" i="14"/>
  <c r="C92" i="17" s="1"/>
  <c r="F92" i="14"/>
  <c r="F92" i="17" s="1"/>
  <c r="I92" i="14"/>
  <c r="I92" i="17" s="1"/>
  <c r="L92" i="14"/>
  <c r="L92" i="17" s="1"/>
  <c r="O92" i="14"/>
  <c r="O92" i="17" s="1"/>
  <c r="R92" i="14"/>
  <c r="R92" i="17" s="1"/>
  <c r="C93" i="14"/>
  <c r="C93" i="17" s="1"/>
  <c r="F93" i="14"/>
  <c r="F93" i="17" s="1"/>
  <c r="I93" i="14"/>
  <c r="I93" i="17" s="1"/>
  <c r="L93" i="14"/>
  <c r="L93" i="17" s="1"/>
  <c r="O93" i="14"/>
  <c r="O93" i="17" s="1"/>
  <c r="R93" i="14"/>
  <c r="R93" i="17" s="1"/>
  <c r="C94" i="14"/>
  <c r="C94" i="17" s="1"/>
  <c r="F94" i="14"/>
  <c r="F94" i="17" s="1"/>
  <c r="I94" i="14"/>
  <c r="I94" i="17" s="1"/>
  <c r="L94" i="14"/>
  <c r="L94" i="17" s="1"/>
  <c r="O94" i="14"/>
  <c r="O94" i="17" s="1"/>
  <c r="R94" i="14"/>
  <c r="R94" i="17" s="1"/>
  <c r="C95" i="14"/>
  <c r="C95" i="17" s="1"/>
  <c r="F95" i="14"/>
  <c r="F95" i="17" s="1"/>
  <c r="I95" i="14"/>
  <c r="I95" i="17" s="1"/>
  <c r="L95" i="14"/>
  <c r="L95" i="17" s="1"/>
  <c r="O95" i="14"/>
  <c r="O95" i="17" s="1"/>
  <c r="R95" i="14"/>
  <c r="R95" i="17" s="1"/>
  <c r="C96" i="14"/>
  <c r="C96" i="17" s="1"/>
  <c r="F96" i="14"/>
  <c r="F96" i="17" s="1"/>
  <c r="I96" i="14"/>
  <c r="I96" i="17" s="1"/>
  <c r="L96" i="14"/>
  <c r="L96" i="17" s="1"/>
  <c r="O96" i="14"/>
  <c r="O96" i="17" s="1"/>
  <c r="R96" i="14"/>
  <c r="R96" i="17" s="1"/>
  <c r="C97" i="14"/>
  <c r="C97" i="17" s="1"/>
  <c r="F97" i="14"/>
  <c r="F97" i="17" s="1"/>
  <c r="I97" i="14"/>
  <c r="I97" i="17" s="1"/>
  <c r="L97" i="14"/>
  <c r="L97" i="17" s="1"/>
  <c r="O97" i="14"/>
  <c r="O97" i="17" s="1"/>
  <c r="R97" i="14"/>
  <c r="R97" i="17" s="1"/>
  <c r="C98" i="14"/>
  <c r="C98" i="17" s="1"/>
  <c r="F98" i="14"/>
  <c r="F98" i="17" s="1"/>
  <c r="I98" i="14"/>
  <c r="I98" i="17" s="1"/>
  <c r="L98" i="14"/>
  <c r="L98" i="17" s="1"/>
  <c r="O98" i="14"/>
  <c r="O98" i="17" s="1"/>
  <c r="R98" i="14"/>
  <c r="R98" i="17" s="1"/>
  <c r="C99" i="14"/>
  <c r="C99" i="17" s="1"/>
  <c r="F99" i="14"/>
  <c r="F99" i="17" s="1"/>
  <c r="I99" i="14"/>
  <c r="I99" i="17" s="1"/>
  <c r="L99" i="14"/>
  <c r="L99" i="17" s="1"/>
  <c r="O99" i="14"/>
  <c r="O99" i="17" s="1"/>
  <c r="R99" i="14"/>
  <c r="R99" i="17" s="1"/>
  <c r="C100" i="14"/>
  <c r="C100" i="17" s="1"/>
  <c r="F100" i="14"/>
  <c r="F100" i="17" s="1"/>
  <c r="I100" i="14"/>
  <c r="I100" i="17" s="1"/>
  <c r="L100" i="14"/>
  <c r="L100" i="17" s="1"/>
  <c r="O100" i="14"/>
  <c r="O100" i="17" s="1"/>
  <c r="R100" i="14"/>
  <c r="R100" i="17" s="1"/>
  <c r="I3" i="14"/>
  <c r="L3" i="14"/>
  <c r="O3" i="14"/>
  <c r="R3" i="14"/>
  <c r="F3" i="14"/>
  <c r="C3" i="14"/>
  <c r="A4" i="14"/>
  <c r="A4" i="27" s="1"/>
  <c r="B4" i="14"/>
  <c r="A5" i="14"/>
  <c r="A5" i="27" s="1"/>
  <c r="B5" i="14"/>
  <c r="A6" i="14"/>
  <c r="A6" i="27" s="1"/>
  <c r="B6" i="14"/>
  <c r="A7" i="14"/>
  <c r="A7" i="27" s="1"/>
  <c r="B7" i="14"/>
  <c r="A8" i="14"/>
  <c r="A8" i="27" s="1"/>
  <c r="B8" i="14"/>
  <c r="A9" i="14"/>
  <c r="A9" i="27" s="1"/>
  <c r="B9" i="14"/>
  <c r="A10" i="14"/>
  <c r="A10" i="27" s="1"/>
  <c r="B10" i="14"/>
  <c r="A11" i="14"/>
  <c r="A11" i="27" s="1"/>
  <c r="B11" i="14"/>
  <c r="A12" i="14"/>
  <c r="A12" i="27" s="1"/>
  <c r="B12" i="14"/>
  <c r="A13" i="14"/>
  <c r="A13" i="27" s="1"/>
  <c r="B13" i="14"/>
  <c r="A14" i="14"/>
  <c r="A14" i="27" s="1"/>
  <c r="B14" i="14"/>
  <c r="A15" i="14"/>
  <c r="A15" i="27" s="1"/>
  <c r="B15" i="14"/>
  <c r="A16" i="14"/>
  <c r="A16" i="27" s="1"/>
  <c r="B16" i="14"/>
  <c r="A17" i="14"/>
  <c r="A17" i="27" s="1"/>
  <c r="B17" i="14"/>
  <c r="A18" i="14"/>
  <c r="A18" i="27" s="1"/>
  <c r="B18" i="14"/>
  <c r="A19" i="14"/>
  <c r="A19" i="27" s="1"/>
  <c r="B19" i="14"/>
  <c r="A20" i="14"/>
  <c r="A20" i="27" s="1"/>
  <c r="B20" i="14"/>
  <c r="A21" i="14"/>
  <c r="A21" i="27" s="1"/>
  <c r="B21" i="14"/>
  <c r="A22" i="14"/>
  <c r="A22" i="27" s="1"/>
  <c r="B22" i="14"/>
  <c r="A23" i="14"/>
  <c r="A23" i="27" s="1"/>
  <c r="B23" i="14"/>
  <c r="A24" i="14"/>
  <c r="A24" i="27" s="1"/>
  <c r="B24" i="14"/>
  <c r="A25" i="14"/>
  <c r="A25" i="27" s="1"/>
  <c r="B25" i="14"/>
  <c r="A26" i="14"/>
  <c r="A26" i="27" s="1"/>
  <c r="B26" i="14"/>
  <c r="A27" i="14"/>
  <c r="A27" i="27" s="1"/>
  <c r="B27" i="14"/>
  <c r="A28" i="14"/>
  <c r="A28" i="27" s="1"/>
  <c r="B28" i="14"/>
  <c r="A29" i="14"/>
  <c r="A29" i="27" s="1"/>
  <c r="B29" i="14"/>
  <c r="A30" i="14"/>
  <c r="A30" i="27" s="1"/>
  <c r="B30" i="14"/>
  <c r="A31" i="14"/>
  <c r="A31" i="27" s="1"/>
  <c r="B31" i="14"/>
  <c r="A32" i="14"/>
  <c r="A32" i="27" s="1"/>
  <c r="B32" i="14"/>
  <c r="A33" i="14"/>
  <c r="A33" i="27" s="1"/>
  <c r="B33" i="14"/>
  <c r="A34" i="14"/>
  <c r="A34" i="27" s="1"/>
  <c r="B34" i="14"/>
  <c r="A35" i="14"/>
  <c r="A35" i="27" s="1"/>
  <c r="B35" i="14"/>
  <c r="A36" i="14"/>
  <c r="A36" i="27" s="1"/>
  <c r="B36" i="14"/>
  <c r="A37" i="14"/>
  <c r="A37" i="27" s="1"/>
  <c r="B37" i="14"/>
  <c r="A38" i="14"/>
  <c r="A38" i="27" s="1"/>
  <c r="B38" i="14"/>
  <c r="A39" i="14"/>
  <c r="A39" i="27" s="1"/>
  <c r="B39" i="14"/>
  <c r="A40" i="14"/>
  <c r="A40" i="27" s="1"/>
  <c r="B40" i="14"/>
  <c r="A41" i="14"/>
  <c r="A41" i="27" s="1"/>
  <c r="B41" i="14"/>
  <c r="A42" i="14"/>
  <c r="A42" i="27" s="1"/>
  <c r="B42" i="14"/>
  <c r="A43" i="14"/>
  <c r="A43" i="27" s="1"/>
  <c r="B43" i="14"/>
  <c r="A44" i="14"/>
  <c r="A44" i="27" s="1"/>
  <c r="B44" i="14"/>
  <c r="A45" i="14"/>
  <c r="A45" i="27" s="1"/>
  <c r="B45" i="14"/>
  <c r="A46" i="14"/>
  <c r="A46" i="27" s="1"/>
  <c r="B46" i="14"/>
  <c r="A47" i="14"/>
  <c r="A47" i="27" s="1"/>
  <c r="B47" i="14"/>
  <c r="A48" i="14"/>
  <c r="A48" i="27" s="1"/>
  <c r="B48" i="14"/>
  <c r="A49" i="14"/>
  <c r="A49" i="27" s="1"/>
  <c r="B49" i="14"/>
  <c r="A50" i="14"/>
  <c r="A50" i="27" s="1"/>
  <c r="B50" i="14"/>
  <c r="A51" i="14"/>
  <c r="B51" i="14"/>
  <c r="A52" i="14"/>
  <c r="A51" i="27" s="1"/>
  <c r="B52" i="14"/>
  <c r="A53" i="14"/>
  <c r="A52" i="27" s="1"/>
  <c r="B53" i="14"/>
  <c r="A54" i="14"/>
  <c r="A53" i="27" s="1"/>
  <c r="B54" i="14"/>
  <c r="A55" i="14"/>
  <c r="A54" i="27" s="1"/>
  <c r="B55" i="14"/>
  <c r="A56" i="14"/>
  <c r="A55" i="27" s="1"/>
  <c r="B56" i="14"/>
  <c r="A57" i="14"/>
  <c r="A56" i="27" s="1"/>
  <c r="B57" i="14"/>
  <c r="A58" i="14"/>
  <c r="A57" i="27" s="1"/>
  <c r="B58" i="14"/>
  <c r="A59" i="14"/>
  <c r="A58" i="27" s="1"/>
  <c r="B59" i="14"/>
  <c r="A60" i="14"/>
  <c r="A59" i="27" s="1"/>
  <c r="B60" i="14"/>
  <c r="A61" i="14"/>
  <c r="A60" i="27" s="1"/>
  <c r="B61" i="14"/>
  <c r="A62" i="14"/>
  <c r="A61" i="27" s="1"/>
  <c r="B62" i="14"/>
  <c r="A63" i="14"/>
  <c r="B63" i="14"/>
  <c r="A64" i="14"/>
  <c r="B64" i="14"/>
  <c r="A65" i="14"/>
  <c r="B65" i="14"/>
  <c r="A66" i="14"/>
  <c r="B66" i="14"/>
  <c r="A67" i="14"/>
  <c r="B67" i="14"/>
  <c r="A68" i="14"/>
  <c r="B68" i="14"/>
  <c r="A69" i="14"/>
  <c r="B69" i="14"/>
  <c r="A70" i="14"/>
  <c r="B70" i="14"/>
  <c r="A71" i="14"/>
  <c r="B71" i="14"/>
  <c r="A72" i="14"/>
  <c r="B72" i="14"/>
  <c r="A73" i="14"/>
  <c r="B73" i="14"/>
  <c r="A74" i="14"/>
  <c r="B74" i="14"/>
  <c r="A75" i="14"/>
  <c r="B75" i="14"/>
  <c r="A76" i="14"/>
  <c r="B76" i="14"/>
  <c r="A77" i="14"/>
  <c r="B77" i="14"/>
  <c r="A78" i="14"/>
  <c r="B78" i="14"/>
  <c r="A79" i="14"/>
  <c r="B79" i="14"/>
  <c r="A80" i="14"/>
  <c r="B80" i="14"/>
  <c r="A81" i="14"/>
  <c r="B81" i="14"/>
  <c r="A82" i="14"/>
  <c r="B82" i="14"/>
  <c r="A83" i="14"/>
  <c r="B83" i="14"/>
  <c r="A84" i="14"/>
  <c r="B84" i="14"/>
  <c r="A85" i="14"/>
  <c r="B85" i="14"/>
  <c r="A86" i="14"/>
  <c r="B86" i="14"/>
  <c r="A87" i="14"/>
  <c r="B87" i="14"/>
  <c r="A88" i="14"/>
  <c r="B88" i="14"/>
  <c r="A89" i="14"/>
  <c r="B89" i="14"/>
  <c r="A90" i="14"/>
  <c r="B90" i="14"/>
  <c r="A91" i="14"/>
  <c r="B91" i="14"/>
  <c r="A92" i="14"/>
  <c r="B92" i="14"/>
  <c r="A93" i="14"/>
  <c r="B93" i="14"/>
  <c r="A94" i="14"/>
  <c r="B94" i="14"/>
  <c r="A95" i="14"/>
  <c r="B95" i="14"/>
  <c r="A96" i="14"/>
  <c r="B96" i="14"/>
  <c r="A97" i="14"/>
  <c r="B97" i="14"/>
  <c r="A98" i="14"/>
  <c r="B98" i="14"/>
  <c r="A99" i="14"/>
  <c r="B99" i="14"/>
  <c r="A100" i="14"/>
  <c r="B100" i="14"/>
  <c r="B1" i="14"/>
  <c r="C1" i="14"/>
  <c r="F1" i="14"/>
  <c r="I1" i="14"/>
  <c r="L1" i="14"/>
  <c r="O1" i="14"/>
  <c r="R1" i="14"/>
  <c r="U1" i="14"/>
  <c r="X1" i="14"/>
  <c r="AA1" i="14"/>
  <c r="AD1" i="14"/>
  <c r="AG1" i="14"/>
  <c r="AJ1" i="14"/>
  <c r="AM1" i="14"/>
  <c r="AP1" i="14"/>
  <c r="A1" i="14"/>
  <c r="A1" i="27" s="1"/>
  <c r="B3" i="14"/>
  <c r="A3" i="14"/>
  <c r="A3" i="27" s="1"/>
  <c r="M10" i="13"/>
  <c r="L10" i="13"/>
  <c r="K10" i="13"/>
  <c r="J10" i="13"/>
  <c r="I10" i="13"/>
  <c r="H10" i="13"/>
  <c r="G10" i="13"/>
  <c r="F10" i="13"/>
  <c r="E10" i="13"/>
  <c r="D10" i="13"/>
  <c r="C10" i="13"/>
  <c r="B10" i="13"/>
  <c r="N9" i="13"/>
  <c r="N8" i="13"/>
  <c r="N7" i="13"/>
  <c r="N6" i="13"/>
  <c r="N5" i="13"/>
  <c r="N4" i="13"/>
  <c r="N3" i="13"/>
  <c r="N2" i="13"/>
  <c r="O61" i="12"/>
  <c r="AN62" i="14" s="1"/>
  <c r="N61" i="12"/>
  <c r="AK62" i="14" s="1"/>
  <c r="M61" i="12"/>
  <c r="AH62" i="14" s="1"/>
  <c r="L61" i="12"/>
  <c r="AE62" i="14" s="1"/>
  <c r="K61" i="12"/>
  <c r="AB62" i="14" s="1"/>
  <c r="J61" i="12"/>
  <c r="Y62" i="14" s="1"/>
  <c r="O60" i="12"/>
  <c r="AN61" i="14" s="1"/>
  <c r="N60" i="12"/>
  <c r="M60" i="12"/>
  <c r="AH61" i="14" s="1"/>
  <c r="L60" i="12"/>
  <c r="AE61" i="14" s="1"/>
  <c r="K60" i="12"/>
  <c r="AB61" i="14" s="1"/>
  <c r="J60" i="12"/>
  <c r="Y61" i="14" s="1"/>
  <c r="O59" i="12"/>
  <c r="AN60" i="14" s="1"/>
  <c r="N59" i="12"/>
  <c r="AK60" i="14" s="1"/>
  <c r="M59" i="12"/>
  <c r="AH60" i="14" s="1"/>
  <c r="L59" i="12"/>
  <c r="K59" i="12"/>
  <c r="AB60" i="14" s="1"/>
  <c r="J59" i="12"/>
  <c r="Y60" i="14" s="1"/>
  <c r="O58" i="12"/>
  <c r="AN59" i="14" s="1"/>
  <c r="N58" i="12"/>
  <c r="AK59" i="14" s="1"/>
  <c r="M58" i="12"/>
  <c r="AH59" i="14" s="1"/>
  <c r="L58" i="12"/>
  <c r="AE59" i="14" s="1"/>
  <c r="K58" i="12"/>
  <c r="AB59" i="14" s="1"/>
  <c r="J58" i="12"/>
  <c r="O57" i="12"/>
  <c r="AN58" i="14" s="1"/>
  <c r="N57" i="12"/>
  <c r="AK58" i="14" s="1"/>
  <c r="M57" i="12"/>
  <c r="AH58" i="14" s="1"/>
  <c r="L57" i="12"/>
  <c r="AE58" i="14" s="1"/>
  <c r="K57" i="12"/>
  <c r="AB58" i="14" s="1"/>
  <c r="J57" i="12"/>
  <c r="Y58" i="14" s="1"/>
  <c r="O56" i="12"/>
  <c r="AN57" i="14" s="1"/>
  <c r="N56" i="12"/>
  <c r="M56" i="12"/>
  <c r="AH57" i="14" s="1"/>
  <c r="L56" i="12"/>
  <c r="AE57" i="14" s="1"/>
  <c r="K56" i="12"/>
  <c r="AB57" i="14" s="1"/>
  <c r="J56" i="12"/>
  <c r="Y57" i="14" s="1"/>
  <c r="O55" i="12"/>
  <c r="AN56" i="14" s="1"/>
  <c r="N55" i="12"/>
  <c r="AK56" i="14" s="1"/>
  <c r="M55" i="12"/>
  <c r="AH56" i="14" s="1"/>
  <c r="L55" i="12"/>
  <c r="K55" i="12"/>
  <c r="AB56" i="14" s="1"/>
  <c r="J55" i="12"/>
  <c r="Y56" i="14" s="1"/>
  <c r="O54" i="12"/>
  <c r="AN55" i="14" s="1"/>
  <c r="N54" i="12"/>
  <c r="AK55" i="14" s="1"/>
  <c r="M54" i="12"/>
  <c r="AH55" i="14" s="1"/>
  <c r="L54" i="12"/>
  <c r="AE55" i="14" s="1"/>
  <c r="K54" i="12"/>
  <c r="AB55" i="14" s="1"/>
  <c r="J54" i="12"/>
  <c r="O53" i="12"/>
  <c r="AN54" i="14" s="1"/>
  <c r="N53" i="12"/>
  <c r="AK54" i="14" s="1"/>
  <c r="M53" i="12"/>
  <c r="AH54" i="14" s="1"/>
  <c r="L53" i="12"/>
  <c r="AE54" i="14" s="1"/>
  <c r="K53" i="12"/>
  <c r="AB54" i="14" s="1"/>
  <c r="J53" i="12"/>
  <c r="Y54" i="14" s="1"/>
  <c r="O52" i="12"/>
  <c r="AN53" i="14" s="1"/>
  <c r="N52" i="12"/>
  <c r="AK53" i="14" s="1"/>
  <c r="M52" i="12"/>
  <c r="AH53" i="14" s="1"/>
  <c r="L52" i="12"/>
  <c r="AE53" i="14" s="1"/>
  <c r="K52" i="12"/>
  <c r="AB53" i="14" s="1"/>
  <c r="J52" i="12"/>
  <c r="Y53" i="14" s="1"/>
  <c r="O51" i="12"/>
  <c r="AN52" i="14" s="1"/>
  <c r="N51" i="12"/>
  <c r="AK52" i="14" s="1"/>
  <c r="M51" i="12"/>
  <c r="AH52" i="14" s="1"/>
  <c r="L51" i="12"/>
  <c r="K51" i="12"/>
  <c r="AB52" i="14" s="1"/>
  <c r="J51" i="12"/>
  <c r="Y52" i="14" s="1"/>
  <c r="O50" i="12"/>
  <c r="AN51" i="14" s="1"/>
  <c r="N50" i="12"/>
  <c r="AK51" i="14" s="1"/>
  <c r="M50" i="12"/>
  <c r="AH51" i="14" s="1"/>
  <c r="L50" i="12"/>
  <c r="AE51" i="14" s="1"/>
  <c r="K50" i="12"/>
  <c r="AB51" i="14" s="1"/>
  <c r="J50" i="12"/>
  <c r="O49" i="12"/>
  <c r="AN50" i="14" s="1"/>
  <c r="N49" i="12"/>
  <c r="AK50" i="14" s="1"/>
  <c r="M49" i="12"/>
  <c r="AH50" i="14" s="1"/>
  <c r="L49" i="12"/>
  <c r="AE50" i="14" s="1"/>
  <c r="K49" i="12"/>
  <c r="AB50" i="14" s="1"/>
  <c r="J49" i="12"/>
  <c r="Y50" i="14" s="1"/>
  <c r="O48" i="12"/>
  <c r="AN49" i="14" s="1"/>
  <c r="N48" i="12"/>
  <c r="M48" i="12"/>
  <c r="AH49" i="14" s="1"/>
  <c r="L48" i="12"/>
  <c r="AE49" i="14" s="1"/>
  <c r="K48" i="12"/>
  <c r="AB49" i="14" s="1"/>
  <c r="J48" i="12"/>
  <c r="Y49" i="14" s="1"/>
  <c r="O47" i="12"/>
  <c r="AN48" i="14" s="1"/>
  <c r="N47" i="12"/>
  <c r="AK48" i="14" s="1"/>
  <c r="M47" i="12"/>
  <c r="AH48" i="14" s="1"/>
  <c r="L47" i="12"/>
  <c r="K47" i="12"/>
  <c r="AB48" i="14" s="1"/>
  <c r="J47" i="12"/>
  <c r="Y48" i="14" s="1"/>
  <c r="O46" i="12"/>
  <c r="AN47" i="14" s="1"/>
  <c r="N46" i="12"/>
  <c r="AK47" i="14" s="1"/>
  <c r="M46" i="12"/>
  <c r="AH47" i="14" s="1"/>
  <c r="L46" i="12"/>
  <c r="AE47" i="14" s="1"/>
  <c r="K46" i="12"/>
  <c r="AB47" i="14" s="1"/>
  <c r="J46" i="12"/>
  <c r="O45" i="12"/>
  <c r="AN46" i="14" s="1"/>
  <c r="N45" i="12"/>
  <c r="AK46" i="14" s="1"/>
  <c r="M45" i="12"/>
  <c r="AH46" i="14" s="1"/>
  <c r="L45" i="12"/>
  <c r="AE46" i="14" s="1"/>
  <c r="K45" i="12"/>
  <c r="AB46" i="14" s="1"/>
  <c r="J45" i="12"/>
  <c r="Y46" i="14" s="1"/>
  <c r="O44" i="12"/>
  <c r="AN45" i="14" s="1"/>
  <c r="N44" i="12"/>
  <c r="M44" i="12"/>
  <c r="AH45" i="14" s="1"/>
  <c r="L44" i="12"/>
  <c r="AE45" i="14" s="1"/>
  <c r="K44" i="12"/>
  <c r="AB45" i="14" s="1"/>
  <c r="J44" i="12"/>
  <c r="Y45" i="14" s="1"/>
  <c r="O43" i="12"/>
  <c r="AN44" i="14" s="1"/>
  <c r="N43" i="12"/>
  <c r="AK44" i="14" s="1"/>
  <c r="M43" i="12"/>
  <c r="AH44" i="14" s="1"/>
  <c r="L43" i="12"/>
  <c r="K43" i="12"/>
  <c r="AB44" i="14" s="1"/>
  <c r="J43" i="12"/>
  <c r="Y44" i="14" s="1"/>
  <c r="O42" i="12"/>
  <c r="AN43" i="14" s="1"/>
  <c r="N42" i="12"/>
  <c r="AK43" i="14" s="1"/>
  <c r="M42" i="12"/>
  <c r="AH43" i="14" s="1"/>
  <c r="L42" i="12"/>
  <c r="AE43" i="14" s="1"/>
  <c r="K42" i="12"/>
  <c r="AB43" i="14" s="1"/>
  <c r="J42" i="12"/>
  <c r="Y43" i="14" s="1"/>
  <c r="O41" i="12"/>
  <c r="AN42" i="14" s="1"/>
  <c r="N41" i="12"/>
  <c r="AK42" i="14" s="1"/>
  <c r="M41" i="12"/>
  <c r="AH42" i="14" s="1"/>
  <c r="L41" i="12"/>
  <c r="AE42" i="14" s="1"/>
  <c r="K41" i="12"/>
  <c r="AB42" i="14" s="1"/>
  <c r="J41" i="12"/>
  <c r="Y42" i="14" s="1"/>
  <c r="O40" i="12"/>
  <c r="AN41" i="14" s="1"/>
  <c r="N40" i="12"/>
  <c r="M40" i="12"/>
  <c r="AH41" i="14" s="1"/>
  <c r="L40" i="12"/>
  <c r="AE41" i="14" s="1"/>
  <c r="K40" i="12"/>
  <c r="AB41" i="14" s="1"/>
  <c r="J40" i="12"/>
  <c r="Y41" i="14" s="1"/>
  <c r="O39" i="12"/>
  <c r="AN40" i="14" s="1"/>
  <c r="N39" i="12"/>
  <c r="AK40" i="14" s="1"/>
  <c r="M39" i="12"/>
  <c r="AH40" i="14" s="1"/>
  <c r="L39" i="12"/>
  <c r="K39" i="12"/>
  <c r="AB40" i="14" s="1"/>
  <c r="J39" i="12"/>
  <c r="Y40" i="14" s="1"/>
  <c r="O38" i="12"/>
  <c r="AN39" i="14" s="1"/>
  <c r="N38" i="12"/>
  <c r="AK39" i="14" s="1"/>
  <c r="M38" i="12"/>
  <c r="AH39" i="14" s="1"/>
  <c r="L38" i="12"/>
  <c r="AE39" i="14" s="1"/>
  <c r="K38" i="12"/>
  <c r="AB39" i="14" s="1"/>
  <c r="J38" i="12"/>
  <c r="O37" i="12"/>
  <c r="AN38" i="14" s="1"/>
  <c r="N37" i="12"/>
  <c r="AK38" i="14" s="1"/>
  <c r="M37" i="12"/>
  <c r="AH38" i="14" s="1"/>
  <c r="L37" i="12"/>
  <c r="AE38" i="14" s="1"/>
  <c r="K37" i="12"/>
  <c r="AB38" i="14" s="1"/>
  <c r="J37" i="12"/>
  <c r="Y38" i="14" s="1"/>
  <c r="O36" i="12"/>
  <c r="AN37" i="14" s="1"/>
  <c r="N36" i="12"/>
  <c r="M36" i="12"/>
  <c r="AH37" i="14" s="1"/>
  <c r="L36" i="12"/>
  <c r="AE37" i="14" s="1"/>
  <c r="K36" i="12"/>
  <c r="AB37" i="14" s="1"/>
  <c r="J36" i="12"/>
  <c r="Y37" i="14" s="1"/>
  <c r="O35" i="12"/>
  <c r="AN36" i="14" s="1"/>
  <c r="N35" i="12"/>
  <c r="AK36" i="14" s="1"/>
  <c r="M35" i="12"/>
  <c r="AH36" i="14" s="1"/>
  <c r="L35" i="12"/>
  <c r="K35" i="12"/>
  <c r="AB36" i="14" s="1"/>
  <c r="J35" i="12"/>
  <c r="Y36" i="14" s="1"/>
  <c r="O34" i="12"/>
  <c r="AN35" i="14" s="1"/>
  <c r="N34" i="12"/>
  <c r="AK35" i="14" s="1"/>
  <c r="M34" i="12"/>
  <c r="AH35" i="14" s="1"/>
  <c r="L34" i="12"/>
  <c r="AE35" i="14" s="1"/>
  <c r="K34" i="12"/>
  <c r="AB35" i="14" s="1"/>
  <c r="J34" i="12"/>
  <c r="O33" i="12"/>
  <c r="AN34" i="14" s="1"/>
  <c r="N33" i="12"/>
  <c r="AK34" i="14" s="1"/>
  <c r="M33" i="12"/>
  <c r="AH34" i="14" s="1"/>
  <c r="L33" i="12"/>
  <c r="AE34" i="14" s="1"/>
  <c r="K33" i="12"/>
  <c r="AB34" i="14" s="1"/>
  <c r="J33" i="12"/>
  <c r="Y34" i="14" s="1"/>
  <c r="O32" i="12"/>
  <c r="AN33" i="14" s="1"/>
  <c r="N32" i="12"/>
  <c r="M32" i="12"/>
  <c r="AH33" i="14" s="1"/>
  <c r="L32" i="12"/>
  <c r="AE33" i="14" s="1"/>
  <c r="K32" i="12"/>
  <c r="AB33" i="14" s="1"/>
  <c r="J32" i="12"/>
  <c r="Y33" i="14" s="1"/>
  <c r="O31" i="12"/>
  <c r="AN32" i="14" s="1"/>
  <c r="N31" i="12"/>
  <c r="AK32" i="14" s="1"/>
  <c r="M31" i="12"/>
  <c r="AH32" i="14" s="1"/>
  <c r="L31" i="12"/>
  <c r="K31" i="12"/>
  <c r="AB32" i="14" s="1"/>
  <c r="J31" i="12"/>
  <c r="Y32" i="14" s="1"/>
  <c r="O30" i="12"/>
  <c r="AN31" i="14" s="1"/>
  <c r="N30" i="12"/>
  <c r="AK31" i="14" s="1"/>
  <c r="M30" i="12"/>
  <c r="AH31" i="14" s="1"/>
  <c r="L30" i="12"/>
  <c r="AE31" i="14" s="1"/>
  <c r="K30" i="12"/>
  <c r="AB31" i="14" s="1"/>
  <c r="J30" i="12"/>
  <c r="Y31" i="14" s="1"/>
  <c r="O29" i="12"/>
  <c r="AN30" i="14" s="1"/>
  <c r="N29" i="12"/>
  <c r="AK30" i="14" s="1"/>
  <c r="M29" i="12"/>
  <c r="AH30" i="14" s="1"/>
  <c r="L29" i="12"/>
  <c r="AE30" i="14" s="1"/>
  <c r="K29" i="12"/>
  <c r="AB30" i="14" s="1"/>
  <c r="J29" i="12"/>
  <c r="Y30" i="14" s="1"/>
  <c r="O28" i="12"/>
  <c r="AN29" i="14" s="1"/>
  <c r="N28" i="12"/>
  <c r="M28" i="12"/>
  <c r="AH29" i="14" s="1"/>
  <c r="L28" i="12"/>
  <c r="AE29" i="14" s="1"/>
  <c r="K28" i="12"/>
  <c r="AB29" i="14" s="1"/>
  <c r="J28" i="12"/>
  <c r="Y29" i="14" s="1"/>
  <c r="O27" i="12"/>
  <c r="AN28" i="14" s="1"/>
  <c r="N27" i="12"/>
  <c r="AK28" i="14" s="1"/>
  <c r="M27" i="12"/>
  <c r="AH28" i="14" s="1"/>
  <c r="L27" i="12"/>
  <c r="K27" i="12"/>
  <c r="AB28" i="14" s="1"/>
  <c r="J27" i="12"/>
  <c r="Y28" i="14" s="1"/>
  <c r="O26" i="12"/>
  <c r="AN27" i="14" s="1"/>
  <c r="N26" i="12"/>
  <c r="AK27" i="14" s="1"/>
  <c r="M26" i="12"/>
  <c r="AH27" i="14" s="1"/>
  <c r="L26" i="12"/>
  <c r="AE27" i="14" s="1"/>
  <c r="K26" i="12"/>
  <c r="AB27" i="14" s="1"/>
  <c r="J26" i="12"/>
  <c r="O25" i="12"/>
  <c r="AN26" i="14" s="1"/>
  <c r="N25" i="12"/>
  <c r="AK26" i="14" s="1"/>
  <c r="M25" i="12"/>
  <c r="AH26" i="14" s="1"/>
  <c r="L25" i="12"/>
  <c r="AE26" i="14" s="1"/>
  <c r="K25" i="12"/>
  <c r="AB26" i="14" s="1"/>
  <c r="J25" i="12"/>
  <c r="Y26" i="14" s="1"/>
  <c r="O24" i="12"/>
  <c r="AN25" i="14" s="1"/>
  <c r="N24" i="12"/>
  <c r="M24" i="12"/>
  <c r="AH25" i="14" s="1"/>
  <c r="L24" i="12"/>
  <c r="AE25" i="14" s="1"/>
  <c r="K24" i="12"/>
  <c r="AB25" i="14" s="1"/>
  <c r="J24" i="12"/>
  <c r="Y25" i="14" s="1"/>
  <c r="O23" i="12"/>
  <c r="AN24" i="14" s="1"/>
  <c r="N23" i="12"/>
  <c r="AK24" i="14" s="1"/>
  <c r="M23" i="12"/>
  <c r="AH24" i="14" s="1"/>
  <c r="L23" i="12"/>
  <c r="K23" i="12"/>
  <c r="AB24" i="14" s="1"/>
  <c r="J23" i="12"/>
  <c r="Y24" i="14" s="1"/>
  <c r="O22" i="12"/>
  <c r="AN23" i="14" s="1"/>
  <c r="N22" i="12"/>
  <c r="AK23" i="14" s="1"/>
  <c r="M22" i="12"/>
  <c r="AH23" i="14" s="1"/>
  <c r="L22" i="12"/>
  <c r="AE23" i="14" s="1"/>
  <c r="K22" i="12"/>
  <c r="AB23" i="14" s="1"/>
  <c r="J22" i="12"/>
  <c r="O21" i="12"/>
  <c r="AN22" i="14" s="1"/>
  <c r="N21" i="12"/>
  <c r="AK22" i="14" s="1"/>
  <c r="M21" i="12"/>
  <c r="AH22" i="14" s="1"/>
  <c r="L21" i="12"/>
  <c r="AE22" i="14" s="1"/>
  <c r="K21" i="12"/>
  <c r="AB22" i="14" s="1"/>
  <c r="J21" i="12"/>
  <c r="Y22" i="14" s="1"/>
  <c r="O20" i="12"/>
  <c r="AN21" i="14" s="1"/>
  <c r="N20" i="12"/>
  <c r="M20" i="12"/>
  <c r="AH21" i="14" s="1"/>
  <c r="L20" i="12"/>
  <c r="AE21" i="14" s="1"/>
  <c r="K20" i="12"/>
  <c r="AB21" i="14" s="1"/>
  <c r="J20" i="12"/>
  <c r="Y21" i="14" s="1"/>
  <c r="O19" i="12"/>
  <c r="AN20" i="14" s="1"/>
  <c r="N19" i="12"/>
  <c r="AK20" i="14" s="1"/>
  <c r="M19" i="12"/>
  <c r="AH20" i="14" s="1"/>
  <c r="L19" i="12"/>
  <c r="AE20" i="14" s="1"/>
  <c r="K19" i="12"/>
  <c r="AB20" i="14" s="1"/>
  <c r="J19" i="12"/>
  <c r="Y20" i="14" s="1"/>
  <c r="O18" i="12"/>
  <c r="AN19" i="14" s="1"/>
  <c r="N18" i="12"/>
  <c r="AK19" i="14" s="1"/>
  <c r="M18" i="12"/>
  <c r="AH19" i="14" s="1"/>
  <c r="L18" i="12"/>
  <c r="AE19" i="14" s="1"/>
  <c r="K18" i="12"/>
  <c r="AB19" i="14" s="1"/>
  <c r="J18" i="12"/>
  <c r="O17" i="12"/>
  <c r="AN18" i="14" s="1"/>
  <c r="N17" i="12"/>
  <c r="AK18" i="14" s="1"/>
  <c r="M17" i="12"/>
  <c r="AH18" i="14" s="1"/>
  <c r="L17" i="12"/>
  <c r="AE18" i="14" s="1"/>
  <c r="K17" i="12"/>
  <c r="AB18" i="14" s="1"/>
  <c r="J17" i="12"/>
  <c r="Y18" i="14" s="1"/>
  <c r="O16" i="12"/>
  <c r="AN17" i="14" s="1"/>
  <c r="N16" i="12"/>
  <c r="M16" i="12"/>
  <c r="AH17" i="14" s="1"/>
  <c r="L16" i="12"/>
  <c r="AE17" i="14" s="1"/>
  <c r="K16" i="12"/>
  <c r="AB17" i="14" s="1"/>
  <c r="J16" i="12"/>
  <c r="Y17" i="14" s="1"/>
  <c r="O15" i="12"/>
  <c r="AN16" i="14" s="1"/>
  <c r="N15" i="12"/>
  <c r="AK16" i="14" s="1"/>
  <c r="M15" i="12"/>
  <c r="AH16" i="14" s="1"/>
  <c r="L15" i="12"/>
  <c r="K15" i="12"/>
  <c r="AB16" i="14" s="1"/>
  <c r="J15" i="12"/>
  <c r="Y16" i="14" s="1"/>
  <c r="O14" i="12"/>
  <c r="AN15" i="14" s="1"/>
  <c r="N14" i="12"/>
  <c r="AK15" i="14" s="1"/>
  <c r="M14" i="12"/>
  <c r="AH15" i="14" s="1"/>
  <c r="L14" i="12"/>
  <c r="AE15" i="14" s="1"/>
  <c r="K14" i="12"/>
  <c r="AB15" i="14" s="1"/>
  <c r="J14" i="12"/>
  <c r="O13" i="12"/>
  <c r="AN14" i="14" s="1"/>
  <c r="N13" i="12"/>
  <c r="AK14" i="14" s="1"/>
  <c r="M13" i="12"/>
  <c r="AH14" i="14" s="1"/>
  <c r="L13" i="12"/>
  <c r="AE14" i="14" s="1"/>
  <c r="K13" i="12"/>
  <c r="AB14" i="14" s="1"/>
  <c r="J13" i="12"/>
  <c r="Y14" i="14" s="1"/>
  <c r="O12" i="12"/>
  <c r="AN13" i="14" s="1"/>
  <c r="N12" i="12"/>
  <c r="M12" i="12"/>
  <c r="AH13" i="14" s="1"/>
  <c r="L12" i="12"/>
  <c r="AE13" i="14" s="1"/>
  <c r="K12" i="12"/>
  <c r="AB13" i="14" s="1"/>
  <c r="J12" i="12"/>
  <c r="Y13" i="14" s="1"/>
  <c r="O11" i="12"/>
  <c r="AN12" i="14" s="1"/>
  <c r="N11" i="12"/>
  <c r="AK12" i="14" s="1"/>
  <c r="M11" i="12"/>
  <c r="AH12" i="14" s="1"/>
  <c r="L11" i="12"/>
  <c r="K11" i="12"/>
  <c r="AB12" i="14" s="1"/>
  <c r="J11" i="12"/>
  <c r="Y12" i="14" s="1"/>
  <c r="O10" i="12"/>
  <c r="AN11" i="14" s="1"/>
  <c r="N10" i="12"/>
  <c r="AK11" i="14" s="1"/>
  <c r="M10" i="12"/>
  <c r="AH11" i="14" s="1"/>
  <c r="L10" i="12"/>
  <c r="AE11" i="14" s="1"/>
  <c r="K10" i="12"/>
  <c r="AB11" i="14" s="1"/>
  <c r="J10" i="12"/>
  <c r="O9" i="12"/>
  <c r="AN10" i="14" s="1"/>
  <c r="N9" i="12"/>
  <c r="AK10" i="14" s="1"/>
  <c r="M9" i="12"/>
  <c r="AH10" i="14" s="1"/>
  <c r="L9" i="12"/>
  <c r="AE10" i="14" s="1"/>
  <c r="K9" i="12"/>
  <c r="AB10" i="14" s="1"/>
  <c r="J9" i="12"/>
  <c r="Y10" i="14" s="1"/>
  <c r="O8" i="12"/>
  <c r="AN9" i="14" s="1"/>
  <c r="N8" i="12"/>
  <c r="AK9" i="14" s="1"/>
  <c r="M8" i="12"/>
  <c r="AH9" i="14" s="1"/>
  <c r="L8" i="12"/>
  <c r="AE9" i="14" s="1"/>
  <c r="K8" i="12"/>
  <c r="AB9" i="14" s="1"/>
  <c r="J8" i="12"/>
  <c r="Y9" i="14" s="1"/>
  <c r="O7" i="12"/>
  <c r="AN8" i="14" s="1"/>
  <c r="N7" i="12"/>
  <c r="AK8" i="14" s="1"/>
  <c r="M7" i="12"/>
  <c r="AH8" i="14" s="1"/>
  <c r="L7" i="12"/>
  <c r="AE8" i="14" s="1"/>
  <c r="K7" i="12"/>
  <c r="AB8" i="14" s="1"/>
  <c r="J7" i="12"/>
  <c r="Y8" i="14" s="1"/>
  <c r="O6" i="12"/>
  <c r="AN7" i="14" s="1"/>
  <c r="N6" i="12"/>
  <c r="AK7" i="14" s="1"/>
  <c r="M6" i="12"/>
  <c r="AH7" i="14" s="1"/>
  <c r="L6" i="12"/>
  <c r="AE7" i="14" s="1"/>
  <c r="K6" i="12"/>
  <c r="AB7" i="14" s="1"/>
  <c r="J6" i="12"/>
  <c r="O5" i="12"/>
  <c r="AN6" i="14" s="1"/>
  <c r="N5" i="12"/>
  <c r="AK6" i="14" s="1"/>
  <c r="M5" i="12"/>
  <c r="AH6" i="14" s="1"/>
  <c r="L5" i="12"/>
  <c r="AE6" i="14" s="1"/>
  <c r="K5" i="12"/>
  <c r="AB6" i="14" s="1"/>
  <c r="J5" i="12"/>
  <c r="Y6" i="14" s="1"/>
  <c r="O4" i="12"/>
  <c r="AN5" i="14" s="1"/>
  <c r="N4" i="12"/>
  <c r="M4" i="12"/>
  <c r="AH5" i="14" s="1"/>
  <c r="L4" i="12"/>
  <c r="AE5" i="14" s="1"/>
  <c r="K4" i="12"/>
  <c r="AB5" i="14" s="1"/>
  <c r="J4" i="12"/>
  <c r="Y5" i="14" s="1"/>
  <c r="O3" i="12"/>
  <c r="AN4" i="14" s="1"/>
  <c r="AN4" i="17" s="1"/>
  <c r="N3" i="12"/>
  <c r="AK4" i="14" s="1"/>
  <c r="AK4" i="17" s="1"/>
  <c r="M3" i="12"/>
  <c r="AH4" i="14" s="1"/>
  <c r="AH4" i="17" s="1"/>
  <c r="L3" i="12"/>
  <c r="K3" i="12"/>
  <c r="AB4" i="14" s="1"/>
  <c r="AB4" i="17" s="1"/>
  <c r="J3" i="12"/>
  <c r="Y4" i="14" s="1"/>
  <c r="Y4" i="17" s="1"/>
  <c r="O2" i="12"/>
  <c r="AN3" i="14" s="1"/>
  <c r="M4" i="1" s="1"/>
  <c r="N2" i="12"/>
  <c r="AK3" i="14" s="1"/>
  <c r="M2" i="12"/>
  <c r="AH3" i="14" s="1"/>
  <c r="K4" i="1" s="1"/>
  <c r="L2" i="12"/>
  <c r="AE3" i="14" s="1"/>
  <c r="K2" i="12"/>
  <c r="AB3" i="14" s="1"/>
  <c r="I4" i="1" s="1"/>
  <c r="J2" i="12"/>
  <c r="D2" i="12"/>
  <c r="G3" i="14" s="1"/>
  <c r="E2" i="12"/>
  <c r="J3" i="14" s="1"/>
  <c r="F2" i="12"/>
  <c r="M3" i="14" s="1"/>
  <c r="G2" i="12"/>
  <c r="P3" i="14" s="1"/>
  <c r="H2" i="12"/>
  <c r="S3" i="14" s="1"/>
  <c r="D3" i="12"/>
  <c r="G4" i="14" s="1"/>
  <c r="G4" i="17" s="1"/>
  <c r="E3" i="12"/>
  <c r="J4" i="14" s="1"/>
  <c r="J4" i="17" s="1"/>
  <c r="F3" i="12"/>
  <c r="G3" i="12"/>
  <c r="P4" i="14" s="1"/>
  <c r="P4" i="17" s="1"/>
  <c r="H3" i="12"/>
  <c r="S4" i="14" s="1"/>
  <c r="D4" i="12"/>
  <c r="G5" i="14" s="1"/>
  <c r="G5" i="17" s="1"/>
  <c r="E4" i="12"/>
  <c r="J5" i="14" s="1"/>
  <c r="F4" i="12"/>
  <c r="M5" i="14" s="1"/>
  <c r="G4" i="12"/>
  <c r="P5" i="14" s="1"/>
  <c r="H4" i="12"/>
  <c r="D5" i="12"/>
  <c r="E5" i="12"/>
  <c r="J6" i="14" s="1"/>
  <c r="F5" i="12"/>
  <c r="M6" i="14" s="1"/>
  <c r="G5" i="12"/>
  <c r="P6" i="14" s="1"/>
  <c r="H5" i="12"/>
  <c r="S6" i="14" s="1"/>
  <c r="D6" i="12"/>
  <c r="G7" i="14" s="1"/>
  <c r="G7" i="17" s="1"/>
  <c r="E6" i="12"/>
  <c r="J7" i="14" s="1"/>
  <c r="F6" i="12"/>
  <c r="M7" i="14" s="1"/>
  <c r="G6" i="12"/>
  <c r="P7" i="14" s="1"/>
  <c r="H6" i="12"/>
  <c r="S7" i="14" s="1"/>
  <c r="D7" i="12"/>
  <c r="G8" i="14" s="1"/>
  <c r="G8" i="17" s="1"/>
  <c r="E7" i="12"/>
  <c r="J8" i="14" s="1"/>
  <c r="F7" i="12"/>
  <c r="M8" i="14" s="1"/>
  <c r="G7" i="12"/>
  <c r="P8" i="14" s="1"/>
  <c r="H7" i="12"/>
  <c r="S8" i="14" s="1"/>
  <c r="D8" i="12"/>
  <c r="G9" i="14" s="1"/>
  <c r="G9" i="17" s="1"/>
  <c r="E8" i="12"/>
  <c r="J9" i="14" s="1"/>
  <c r="F8" i="12"/>
  <c r="M9" i="14" s="1"/>
  <c r="G8" i="12"/>
  <c r="P9" i="14" s="1"/>
  <c r="H8" i="12"/>
  <c r="S9" i="14" s="1"/>
  <c r="D9" i="12"/>
  <c r="G10" i="14" s="1"/>
  <c r="G10" i="17" s="1"/>
  <c r="E9" i="12"/>
  <c r="J10" i="14" s="1"/>
  <c r="F9" i="12"/>
  <c r="M10" i="14" s="1"/>
  <c r="G9" i="12"/>
  <c r="H9" i="12"/>
  <c r="S10" i="14" s="1"/>
  <c r="D10" i="12"/>
  <c r="G11" i="14" s="1"/>
  <c r="G11" i="17" s="1"/>
  <c r="E10" i="12"/>
  <c r="J11" i="14" s="1"/>
  <c r="F10" i="12"/>
  <c r="M11" i="14" s="1"/>
  <c r="G10" i="12"/>
  <c r="P11" i="14" s="1"/>
  <c r="H10" i="12"/>
  <c r="S11" i="14" s="1"/>
  <c r="D11" i="12"/>
  <c r="G12" i="14" s="1"/>
  <c r="G12" i="17" s="1"/>
  <c r="E11" i="12"/>
  <c r="J12" i="14" s="1"/>
  <c r="F11" i="12"/>
  <c r="G11" i="12"/>
  <c r="P12" i="14" s="1"/>
  <c r="H11" i="12"/>
  <c r="S12" i="14" s="1"/>
  <c r="D12" i="12"/>
  <c r="G13" i="14" s="1"/>
  <c r="G13" i="17" s="1"/>
  <c r="E12" i="12"/>
  <c r="J13" i="14" s="1"/>
  <c r="F12" i="12"/>
  <c r="M13" i="14" s="1"/>
  <c r="G12" i="12"/>
  <c r="P13" i="14" s="1"/>
  <c r="H12" i="12"/>
  <c r="D13" i="12"/>
  <c r="E13" i="12"/>
  <c r="J14" i="14" s="1"/>
  <c r="F13" i="12"/>
  <c r="M14" i="14" s="1"/>
  <c r="G13" i="12"/>
  <c r="P14" i="14" s="1"/>
  <c r="H13" i="12"/>
  <c r="S14" i="14" s="1"/>
  <c r="D14" i="12"/>
  <c r="G15" i="14" s="1"/>
  <c r="G15" i="17" s="1"/>
  <c r="E14" i="12"/>
  <c r="J15" i="14" s="1"/>
  <c r="F14" i="12"/>
  <c r="M15" i="14" s="1"/>
  <c r="G14" i="12"/>
  <c r="P15" i="14" s="1"/>
  <c r="H14" i="12"/>
  <c r="S15" i="14" s="1"/>
  <c r="D15" i="12"/>
  <c r="G16" i="14" s="1"/>
  <c r="G16" i="17" s="1"/>
  <c r="E15" i="12"/>
  <c r="J16" i="14" s="1"/>
  <c r="J16" i="17" s="1"/>
  <c r="F15" i="12"/>
  <c r="M16" i="14" s="1"/>
  <c r="M16" i="17" s="1"/>
  <c r="G15" i="12"/>
  <c r="P16" i="14" s="1"/>
  <c r="P16" i="17" s="1"/>
  <c r="H15" i="12"/>
  <c r="S16" i="14" s="1"/>
  <c r="S16" i="17" s="1"/>
  <c r="D16" i="12"/>
  <c r="G17" i="14" s="1"/>
  <c r="G17" i="17" s="1"/>
  <c r="E16" i="12"/>
  <c r="J17" i="14" s="1"/>
  <c r="F16" i="12"/>
  <c r="M17" i="14" s="1"/>
  <c r="G16" i="12"/>
  <c r="P17" i="14" s="1"/>
  <c r="H16" i="12"/>
  <c r="S17" i="14" s="1"/>
  <c r="D17" i="12"/>
  <c r="G18" i="14" s="1"/>
  <c r="G18" i="17" s="1"/>
  <c r="E17" i="12"/>
  <c r="J18" i="14" s="1"/>
  <c r="F17" i="12"/>
  <c r="M18" i="14" s="1"/>
  <c r="G17" i="12"/>
  <c r="P18" i="14" s="1"/>
  <c r="H17" i="12"/>
  <c r="S18" i="14" s="1"/>
  <c r="D18" i="12"/>
  <c r="G19" i="14" s="1"/>
  <c r="G19" i="17" s="1"/>
  <c r="E18" i="12"/>
  <c r="J19" i="14" s="1"/>
  <c r="F18" i="12"/>
  <c r="M19" i="14" s="1"/>
  <c r="G18" i="12"/>
  <c r="P19" i="14" s="1"/>
  <c r="H18" i="12"/>
  <c r="S19" i="14" s="1"/>
  <c r="D19" i="12"/>
  <c r="G20" i="14" s="1"/>
  <c r="G20" i="17" s="1"/>
  <c r="E19" i="12"/>
  <c r="J20" i="14" s="1"/>
  <c r="F19" i="12"/>
  <c r="M20" i="14" s="1"/>
  <c r="G19" i="12"/>
  <c r="P20" i="14" s="1"/>
  <c r="H19" i="12"/>
  <c r="S20" i="14" s="1"/>
  <c r="D20" i="12"/>
  <c r="G21" i="14" s="1"/>
  <c r="G21" i="17" s="1"/>
  <c r="E20" i="12"/>
  <c r="J21" i="14" s="1"/>
  <c r="F20" i="12"/>
  <c r="M21" i="14" s="1"/>
  <c r="G20" i="12"/>
  <c r="P21" i="14" s="1"/>
  <c r="H20" i="12"/>
  <c r="S21" i="14" s="1"/>
  <c r="D21" i="12"/>
  <c r="E21" i="12"/>
  <c r="J22" i="14" s="1"/>
  <c r="F21" i="12"/>
  <c r="M22" i="14" s="1"/>
  <c r="G21" i="12"/>
  <c r="P22" i="14" s="1"/>
  <c r="H21" i="12"/>
  <c r="S22" i="14" s="1"/>
  <c r="D22" i="12"/>
  <c r="G23" i="14" s="1"/>
  <c r="G23" i="17" s="1"/>
  <c r="E22" i="12"/>
  <c r="J23" i="14" s="1"/>
  <c r="F22" i="12"/>
  <c r="M23" i="14" s="1"/>
  <c r="G22" i="12"/>
  <c r="P23" i="14" s="1"/>
  <c r="H22" i="12"/>
  <c r="S23" i="14" s="1"/>
  <c r="D23" i="12"/>
  <c r="G24" i="14" s="1"/>
  <c r="G24" i="17" s="1"/>
  <c r="E23" i="12"/>
  <c r="J24" i="14" s="1"/>
  <c r="F23" i="12"/>
  <c r="M24" i="14" s="1"/>
  <c r="G23" i="12"/>
  <c r="P24" i="14" s="1"/>
  <c r="H23" i="12"/>
  <c r="S24" i="14" s="1"/>
  <c r="D24" i="12"/>
  <c r="G25" i="14" s="1"/>
  <c r="G25" i="17" s="1"/>
  <c r="E24" i="12"/>
  <c r="J25" i="14" s="1"/>
  <c r="F24" i="12"/>
  <c r="M25" i="14" s="1"/>
  <c r="G24" i="12"/>
  <c r="P25" i="14" s="1"/>
  <c r="H24" i="12"/>
  <c r="S25" i="14" s="1"/>
  <c r="D25" i="12"/>
  <c r="G26" i="14" s="1"/>
  <c r="G26" i="17" s="1"/>
  <c r="E25" i="12"/>
  <c r="J26" i="14" s="1"/>
  <c r="F25" i="12"/>
  <c r="M26" i="14" s="1"/>
  <c r="G25" i="12"/>
  <c r="P26" i="14" s="1"/>
  <c r="H25" i="12"/>
  <c r="S26" i="14" s="1"/>
  <c r="D26" i="12"/>
  <c r="G27" i="14" s="1"/>
  <c r="G27" i="17" s="1"/>
  <c r="E26" i="12"/>
  <c r="J27" i="14" s="1"/>
  <c r="F26" i="12"/>
  <c r="M27" i="14" s="1"/>
  <c r="G26" i="12"/>
  <c r="P27" i="14" s="1"/>
  <c r="H26" i="12"/>
  <c r="S27" i="14" s="1"/>
  <c r="D27" i="12"/>
  <c r="G28" i="14" s="1"/>
  <c r="G28" i="17" s="1"/>
  <c r="E27" i="12"/>
  <c r="J28" i="14" s="1"/>
  <c r="F27" i="12"/>
  <c r="M28" i="14" s="1"/>
  <c r="G27" i="12"/>
  <c r="P28" i="14" s="1"/>
  <c r="H27" i="12"/>
  <c r="S28" i="14" s="1"/>
  <c r="D28" i="12"/>
  <c r="G29" i="14" s="1"/>
  <c r="G29" i="17" s="1"/>
  <c r="E28" i="12"/>
  <c r="J29" i="14" s="1"/>
  <c r="F28" i="12"/>
  <c r="M29" i="14" s="1"/>
  <c r="G28" i="12"/>
  <c r="P29" i="14" s="1"/>
  <c r="H28" i="12"/>
  <c r="D29" i="12"/>
  <c r="E29" i="12"/>
  <c r="J30" i="14" s="1"/>
  <c r="F29" i="12"/>
  <c r="M30" i="14" s="1"/>
  <c r="G29" i="12"/>
  <c r="P30" i="14" s="1"/>
  <c r="H29" i="12"/>
  <c r="S30" i="14" s="1"/>
  <c r="D30" i="12"/>
  <c r="G31" i="14" s="1"/>
  <c r="G31" i="17" s="1"/>
  <c r="E30" i="12"/>
  <c r="J31" i="14" s="1"/>
  <c r="F30" i="12"/>
  <c r="M31" i="14" s="1"/>
  <c r="G30" i="12"/>
  <c r="P31" i="14" s="1"/>
  <c r="H30" i="12"/>
  <c r="S31" i="14" s="1"/>
  <c r="D31" i="12"/>
  <c r="G32" i="14" s="1"/>
  <c r="G32" i="17" s="1"/>
  <c r="E31" i="12"/>
  <c r="J32" i="14" s="1"/>
  <c r="F31" i="12"/>
  <c r="M32" i="14" s="1"/>
  <c r="G31" i="12"/>
  <c r="P32" i="14" s="1"/>
  <c r="H31" i="12"/>
  <c r="S32" i="14" s="1"/>
  <c r="D32" i="12"/>
  <c r="E32" i="12"/>
  <c r="J33" i="14" s="1"/>
  <c r="F32" i="12"/>
  <c r="M33" i="14" s="1"/>
  <c r="G32" i="12"/>
  <c r="P33" i="14" s="1"/>
  <c r="H32" i="12"/>
  <c r="S33" i="14" s="1"/>
  <c r="D33" i="12"/>
  <c r="G34" i="14" s="1"/>
  <c r="G34" i="17" s="1"/>
  <c r="E33" i="12"/>
  <c r="J34" i="14" s="1"/>
  <c r="F33" i="12"/>
  <c r="M34" i="14" s="1"/>
  <c r="G33" i="12"/>
  <c r="P34" i="14" s="1"/>
  <c r="H33" i="12"/>
  <c r="S34" i="14" s="1"/>
  <c r="D34" i="12"/>
  <c r="G35" i="14" s="1"/>
  <c r="G35" i="17" s="1"/>
  <c r="E34" i="12"/>
  <c r="J35" i="14" s="1"/>
  <c r="F34" i="12"/>
  <c r="M35" i="14" s="1"/>
  <c r="G34" i="12"/>
  <c r="P35" i="14" s="1"/>
  <c r="H34" i="12"/>
  <c r="S35" i="14" s="1"/>
  <c r="D35" i="12"/>
  <c r="G36" i="14" s="1"/>
  <c r="G36" i="17" s="1"/>
  <c r="E35" i="12"/>
  <c r="J36" i="14" s="1"/>
  <c r="F35" i="12"/>
  <c r="M36" i="14" s="1"/>
  <c r="G35" i="12"/>
  <c r="P36" i="14" s="1"/>
  <c r="H35" i="12"/>
  <c r="S36" i="14" s="1"/>
  <c r="D36" i="12"/>
  <c r="G37" i="14" s="1"/>
  <c r="G37" i="17" s="1"/>
  <c r="E36" i="12"/>
  <c r="J37" i="14" s="1"/>
  <c r="F36" i="12"/>
  <c r="M37" i="14" s="1"/>
  <c r="G36" i="12"/>
  <c r="P37" i="14" s="1"/>
  <c r="H36" i="12"/>
  <c r="D37" i="12"/>
  <c r="E37" i="12"/>
  <c r="J38" i="14" s="1"/>
  <c r="F37" i="12"/>
  <c r="M38" i="14" s="1"/>
  <c r="G37" i="12"/>
  <c r="P38" i="14" s="1"/>
  <c r="H37" i="12"/>
  <c r="S38" i="14" s="1"/>
  <c r="D38" i="12"/>
  <c r="G39" i="14" s="1"/>
  <c r="G39" i="17" s="1"/>
  <c r="E38" i="12"/>
  <c r="J39" i="14" s="1"/>
  <c r="J39" i="17" s="1"/>
  <c r="F38" i="12"/>
  <c r="M39" i="14" s="1"/>
  <c r="G38" i="12"/>
  <c r="P39" i="14" s="1"/>
  <c r="H38" i="12"/>
  <c r="S39" i="14" s="1"/>
  <c r="D39" i="12"/>
  <c r="G40" i="14" s="1"/>
  <c r="G40" i="17" s="1"/>
  <c r="E39" i="12"/>
  <c r="J40" i="14" s="1"/>
  <c r="J40" i="17" s="1"/>
  <c r="F39" i="12"/>
  <c r="M40" i="14" s="1"/>
  <c r="M40" i="17" s="1"/>
  <c r="G39" i="12"/>
  <c r="P40" i="14" s="1"/>
  <c r="P40" i="17" s="1"/>
  <c r="H39" i="12"/>
  <c r="S40" i="14" s="1"/>
  <c r="S40" i="17" s="1"/>
  <c r="D40" i="12"/>
  <c r="G41" i="14" s="1"/>
  <c r="G41" i="17" s="1"/>
  <c r="E40" i="12"/>
  <c r="J41" i="14" s="1"/>
  <c r="J41" i="17" s="1"/>
  <c r="F40" i="12"/>
  <c r="M41" i="14" s="1"/>
  <c r="M41" i="17" s="1"/>
  <c r="G40" i="12"/>
  <c r="P41" i="14" s="1"/>
  <c r="P41" i="17" s="1"/>
  <c r="H40" i="12"/>
  <c r="S41" i="14" s="1"/>
  <c r="S41" i="17" s="1"/>
  <c r="D41" i="12"/>
  <c r="G42" i="14" s="1"/>
  <c r="G42" i="17" s="1"/>
  <c r="E41" i="12"/>
  <c r="J42" i="14" s="1"/>
  <c r="F41" i="12"/>
  <c r="M42" i="14" s="1"/>
  <c r="G41" i="12"/>
  <c r="P42" i="14" s="1"/>
  <c r="H41" i="12"/>
  <c r="D42" i="12"/>
  <c r="G43" i="14" s="1"/>
  <c r="G43" i="17" s="1"/>
  <c r="E42" i="12"/>
  <c r="J43" i="14" s="1"/>
  <c r="J43" i="17" s="1"/>
  <c r="F42" i="12"/>
  <c r="M43" i="14" s="1"/>
  <c r="M43" i="17" s="1"/>
  <c r="G42" i="12"/>
  <c r="P43" i="14" s="1"/>
  <c r="P43" i="17" s="1"/>
  <c r="H42" i="12"/>
  <c r="S43" i="14" s="1"/>
  <c r="S43" i="17" s="1"/>
  <c r="D43" i="12"/>
  <c r="G44" i="14" s="1"/>
  <c r="G44" i="17" s="1"/>
  <c r="E43" i="12"/>
  <c r="J44" i="14" s="1"/>
  <c r="F43" i="12"/>
  <c r="M44" i="14" s="1"/>
  <c r="G43" i="12"/>
  <c r="P44" i="14" s="1"/>
  <c r="H43" i="12"/>
  <c r="S44" i="14" s="1"/>
  <c r="D44" i="12"/>
  <c r="G45" i="14" s="1"/>
  <c r="G45" i="17" s="1"/>
  <c r="E44" i="12"/>
  <c r="J45" i="14" s="1"/>
  <c r="J45" i="17" s="1"/>
  <c r="F44" i="12"/>
  <c r="G44" i="12"/>
  <c r="P45" i="14" s="1"/>
  <c r="P45" i="17" s="1"/>
  <c r="H44" i="12"/>
  <c r="S45" i="14" s="1"/>
  <c r="S45" i="17" s="1"/>
  <c r="D45" i="12"/>
  <c r="E45" i="12"/>
  <c r="J46" i="14" s="1"/>
  <c r="J46" i="17" s="1"/>
  <c r="F45" i="12"/>
  <c r="M46" i="14" s="1"/>
  <c r="M46" i="17" s="1"/>
  <c r="G45" i="12"/>
  <c r="P46" i="14" s="1"/>
  <c r="P46" i="17" s="1"/>
  <c r="H45" i="12"/>
  <c r="S46" i="14" s="1"/>
  <c r="S46" i="17" s="1"/>
  <c r="D46" i="12"/>
  <c r="G47" i="14" s="1"/>
  <c r="G47" i="17" s="1"/>
  <c r="E46" i="12"/>
  <c r="J47" i="14" s="1"/>
  <c r="F46" i="12"/>
  <c r="M47" i="14" s="1"/>
  <c r="G46" i="12"/>
  <c r="P47" i="14" s="1"/>
  <c r="H46" i="12"/>
  <c r="S47" i="14" s="1"/>
  <c r="D47" i="12"/>
  <c r="G48" i="14" s="1"/>
  <c r="G48" i="17" s="1"/>
  <c r="E47" i="12"/>
  <c r="J48" i="14" s="1"/>
  <c r="J48" i="17" s="1"/>
  <c r="F47" i="12"/>
  <c r="M48" i="14" s="1"/>
  <c r="M48" i="17" s="1"/>
  <c r="G47" i="12"/>
  <c r="P48" i="14" s="1"/>
  <c r="P48" i="17" s="1"/>
  <c r="H47" i="12"/>
  <c r="S48" i="14" s="1"/>
  <c r="S48" i="17" s="1"/>
  <c r="D48" i="12"/>
  <c r="G49" i="14" s="1"/>
  <c r="G49" i="17" s="1"/>
  <c r="E48" i="12"/>
  <c r="J49" i="14" s="1"/>
  <c r="F48" i="12"/>
  <c r="M49" i="14" s="1"/>
  <c r="G48" i="12"/>
  <c r="P49" i="14" s="1"/>
  <c r="H48" i="12"/>
  <c r="S49" i="14" s="1"/>
  <c r="D49" i="12"/>
  <c r="G50" i="14" s="1"/>
  <c r="G50" i="17" s="1"/>
  <c r="E49" i="12"/>
  <c r="J50" i="14" s="1"/>
  <c r="J50" i="17" s="1"/>
  <c r="F49" i="12"/>
  <c r="M50" i="14" s="1"/>
  <c r="M50" i="17" s="1"/>
  <c r="G49" i="12"/>
  <c r="P50" i="14" s="1"/>
  <c r="P50" i="17" s="1"/>
  <c r="H49" i="12"/>
  <c r="S50" i="14" s="1"/>
  <c r="S50" i="17" s="1"/>
  <c r="D50" i="12"/>
  <c r="G51" i="14" s="1"/>
  <c r="G51" i="17" s="1"/>
  <c r="E50" i="12"/>
  <c r="J51" i="14" s="1"/>
  <c r="J51" i="17" s="1"/>
  <c r="F50" i="12"/>
  <c r="M51" i="14" s="1"/>
  <c r="M51" i="17" s="1"/>
  <c r="G50" i="12"/>
  <c r="P51" i="14" s="1"/>
  <c r="P51" i="17" s="1"/>
  <c r="H50" i="12"/>
  <c r="S51" i="14" s="1"/>
  <c r="S51" i="17" s="1"/>
  <c r="D51" i="12"/>
  <c r="G52" i="14" s="1"/>
  <c r="G52" i="17" s="1"/>
  <c r="E51" i="12"/>
  <c r="J52" i="14" s="1"/>
  <c r="F51" i="12"/>
  <c r="M52" i="14" s="1"/>
  <c r="G51" i="12"/>
  <c r="P52" i="14" s="1"/>
  <c r="H51" i="12"/>
  <c r="S52" i="14" s="1"/>
  <c r="D52" i="12"/>
  <c r="G53" i="14" s="1"/>
  <c r="G53" i="17" s="1"/>
  <c r="E52" i="12"/>
  <c r="J53" i="14" s="1"/>
  <c r="F52" i="12"/>
  <c r="M53" i="14" s="1"/>
  <c r="G52" i="12"/>
  <c r="P53" i="14" s="1"/>
  <c r="H52" i="12"/>
  <c r="D53" i="12"/>
  <c r="E53" i="12"/>
  <c r="J54" i="14" s="1"/>
  <c r="J54" i="17" s="1"/>
  <c r="F53" i="12"/>
  <c r="M54" i="14" s="1"/>
  <c r="M54" i="17" s="1"/>
  <c r="G53" i="12"/>
  <c r="P54" i="14" s="1"/>
  <c r="P54" i="17" s="1"/>
  <c r="H53" i="12"/>
  <c r="S54" i="14" s="1"/>
  <c r="S54" i="17" s="1"/>
  <c r="D54" i="12"/>
  <c r="G55" i="14" s="1"/>
  <c r="G55" i="17" s="1"/>
  <c r="E54" i="12"/>
  <c r="J55" i="14" s="1"/>
  <c r="F54" i="12"/>
  <c r="G54" i="12"/>
  <c r="P55" i="14" s="1"/>
  <c r="H54" i="12"/>
  <c r="S55" i="14" s="1"/>
  <c r="D55" i="12"/>
  <c r="G56" i="14" s="1"/>
  <c r="G56" i="17" s="1"/>
  <c r="E55" i="12"/>
  <c r="J56" i="14" s="1"/>
  <c r="F55" i="12"/>
  <c r="M56" i="14" s="1"/>
  <c r="G55" i="12"/>
  <c r="P56" i="14" s="1"/>
  <c r="H55" i="12"/>
  <c r="S56" i="14" s="1"/>
  <c r="D56" i="12"/>
  <c r="G57" i="14" s="1"/>
  <c r="G57" i="17" s="1"/>
  <c r="E56" i="12"/>
  <c r="J57" i="14" s="1"/>
  <c r="F56" i="12"/>
  <c r="M57" i="14" s="1"/>
  <c r="G56" i="12"/>
  <c r="P57" i="14" s="1"/>
  <c r="H56" i="12"/>
  <c r="S57" i="14" s="1"/>
  <c r="D57" i="12"/>
  <c r="G58" i="14" s="1"/>
  <c r="G58" i="17" s="1"/>
  <c r="E57" i="12"/>
  <c r="J58" i="14" s="1"/>
  <c r="J58" i="17" s="1"/>
  <c r="F57" i="12"/>
  <c r="M58" i="14" s="1"/>
  <c r="M58" i="17" s="1"/>
  <c r="G57" i="12"/>
  <c r="P58" i="14" s="1"/>
  <c r="P58" i="17" s="1"/>
  <c r="H57" i="12"/>
  <c r="S58" i="14" s="1"/>
  <c r="D58" i="12"/>
  <c r="G59" i="14" s="1"/>
  <c r="G59" i="17" s="1"/>
  <c r="E58" i="12"/>
  <c r="J59" i="14" s="1"/>
  <c r="J59" i="17" s="1"/>
  <c r="F58" i="12"/>
  <c r="M59" i="14" s="1"/>
  <c r="G58" i="12"/>
  <c r="P59" i="14" s="1"/>
  <c r="H58" i="12"/>
  <c r="S59" i="14" s="1"/>
  <c r="D59" i="12"/>
  <c r="G60" i="14" s="1"/>
  <c r="G60" i="17" s="1"/>
  <c r="E59" i="12"/>
  <c r="J60" i="14" s="1"/>
  <c r="F59" i="12"/>
  <c r="M60" i="14" s="1"/>
  <c r="G59" i="12"/>
  <c r="P60" i="14" s="1"/>
  <c r="H59" i="12"/>
  <c r="S60" i="14" s="1"/>
  <c r="D60" i="12"/>
  <c r="G61" i="14" s="1"/>
  <c r="G61" i="17" s="1"/>
  <c r="E60" i="12"/>
  <c r="J61" i="14" s="1"/>
  <c r="F60" i="12"/>
  <c r="M61" i="14" s="1"/>
  <c r="G60" i="12"/>
  <c r="P61" i="14" s="1"/>
  <c r="H60" i="12"/>
  <c r="D61" i="12"/>
  <c r="E61" i="12"/>
  <c r="J62" i="14" s="1"/>
  <c r="J62" i="17" s="1"/>
  <c r="F61" i="12"/>
  <c r="M62" i="14" s="1"/>
  <c r="M62" i="17" s="1"/>
  <c r="G61" i="12"/>
  <c r="P62" i="14" s="1"/>
  <c r="P62" i="17" s="1"/>
  <c r="H61" i="12"/>
  <c r="S62" i="14" s="1"/>
  <c r="C3" i="12"/>
  <c r="D4" i="14" s="1"/>
  <c r="D4" i="17" s="1"/>
  <c r="C4" i="12"/>
  <c r="D5" i="14" s="1"/>
  <c r="D5" i="17" s="1"/>
  <c r="C5" i="12"/>
  <c r="D6" i="14" s="1"/>
  <c r="D6" i="17" s="1"/>
  <c r="C6" i="12"/>
  <c r="D7" i="14" s="1"/>
  <c r="D7" i="17" s="1"/>
  <c r="C7" i="12"/>
  <c r="D8" i="14" s="1"/>
  <c r="D8" i="17" s="1"/>
  <c r="C8" i="12"/>
  <c r="D9" i="14" s="1"/>
  <c r="D9" i="17" s="1"/>
  <c r="C9" i="12"/>
  <c r="D10" i="14" s="1"/>
  <c r="D10" i="17" s="1"/>
  <c r="C10" i="12"/>
  <c r="C11" i="12"/>
  <c r="D12" i="14" s="1"/>
  <c r="D12" i="17" s="1"/>
  <c r="C12" i="12"/>
  <c r="D13" i="14" s="1"/>
  <c r="D13" i="17" s="1"/>
  <c r="C13" i="12"/>
  <c r="D14" i="14" s="1"/>
  <c r="D14" i="17" s="1"/>
  <c r="C14" i="12"/>
  <c r="D15" i="14" s="1"/>
  <c r="D15" i="17" s="1"/>
  <c r="C15" i="12"/>
  <c r="D16" i="14" s="1"/>
  <c r="D16" i="17" s="1"/>
  <c r="C16" i="12"/>
  <c r="D17" i="14" s="1"/>
  <c r="D17" i="17" s="1"/>
  <c r="C17" i="12"/>
  <c r="D18" i="14" s="1"/>
  <c r="D18" i="17" s="1"/>
  <c r="C18" i="12"/>
  <c r="C19" i="12"/>
  <c r="D20" i="14" s="1"/>
  <c r="D20" i="17" s="1"/>
  <c r="C20" i="12"/>
  <c r="D21" i="14" s="1"/>
  <c r="D21" i="17" s="1"/>
  <c r="C21" i="12"/>
  <c r="D22" i="14" s="1"/>
  <c r="D22" i="17" s="1"/>
  <c r="C22" i="12"/>
  <c r="D23" i="14" s="1"/>
  <c r="D23" i="17" s="1"/>
  <c r="C23" i="12"/>
  <c r="D24" i="14" s="1"/>
  <c r="D24" i="17" s="1"/>
  <c r="C24" i="12"/>
  <c r="D25" i="14" s="1"/>
  <c r="D25" i="17" s="1"/>
  <c r="C25" i="12"/>
  <c r="D26" i="14" s="1"/>
  <c r="D26" i="17" s="1"/>
  <c r="C26" i="12"/>
  <c r="C27" i="12"/>
  <c r="D28" i="14" s="1"/>
  <c r="D28" i="17" s="1"/>
  <c r="C28" i="12"/>
  <c r="D29" i="14" s="1"/>
  <c r="D29" i="17" s="1"/>
  <c r="C29" i="12"/>
  <c r="D30" i="14" s="1"/>
  <c r="D30" i="17" s="1"/>
  <c r="C30" i="12"/>
  <c r="D31" i="14" s="1"/>
  <c r="D31" i="17" s="1"/>
  <c r="C31" i="12"/>
  <c r="D32" i="14" s="1"/>
  <c r="D32" i="17" s="1"/>
  <c r="C32" i="12"/>
  <c r="D33" i="14" s="1"/>
  <c r="D33" i="17" s="1"/>
  <c r="C33" i="12"/>
  <c r="D34" i="14" s="1"/>
  <c r="D34" i="17" s="1"/>
  <c r="C34" i="12"/>
  <c r="C35" i="12"/>
  <c r="D36" i="14" s="1"/>
  <c r="D36" i="17" s="1"/>
  <c r="C36" i="12"/>
  <c r="D37" i="14" s="1"/>
  <c r="D37" i="17" s="1"/>
  <c r="C37" i="12"/>
  <c r="D38" i="14" s="1"/>
  <c r="D38" i="17" s="1"/>
  <c r="C38" i="12"/>
  <c r="D39" i="14" s="1"/>
  <c r="D39" i="17" s="1"/>
  <c r="C39" i="12"/>
  <c r="D40" i="14" s="1"/>
  <c r="D40" i="17" s="1"/>
  <c r="C40" i="12"/>
  <c r="D41" i="14" s="1"/>
  <c r="D41" i="17" s="1"/>
  <c r="C41" i="12"/>
  <c r="D42" i="14" s="1"/>
  <c r="D42" i="17" s="1"/>
  <c r="C42" i="12"/>
  <c r="C43" i="12"/>
  <c r="D44" i="14" s="1"/>
  <c r="D44" i="17" s="1"/>
  <c r="C44" i="12"/>
  <c r="D45" i="14" s="1"/>
  <c r="D45" i="17" s="1"/>
  <c r="C45" i="12"/>
  <c r="D46" i="14" s="1"/>
  <c r="D46" i="17" s="1"/>
  <c r="C46" i="12"/>
  <c r="D47" i="14" s="1"/>
  <c r="D47" i="17" s="1"/>
  <c r="C47" i="12"/>
  <c r="D48" i="14" s="1"/>
  <c r="D48" i="17" s="1"/>
  <c r="C48" i="12"/>
  <c r="D49" i="14" s="1"/>
  <c r="D49" i="17" s="1"/>
  <c r="C49" i="12"/>
  <c r="D50" i="14" s="1"/>
  <c r="D50" i="17" s="1"/>
  <c r="C50" i="12"/>
  <c r="C51" i="12"/>
  <c r="D52" i="14" s="1"/>
  <c r="D52" i="17" s="1"/>
  <c r="C52" i="12"/>
  <c r="D53" i="14" s="1"/>
  <c r="D53" i="17" s="1"/>
  <c r="C53" i="12"/>
  <c r="D54" i="14" s="1"/>
  <c r="D54" i="17" s="1"/>
  <c r="C54" i="12"/>
  <c r="D55" i="14" s="1"/>
  <c r="D55" i="17" s="1"/>
  <c r="C55" i="12"/>
  <c r="D56" i="14" s="1"/>
  <c r="D56" i="17" s="1"/>
  <c r="C56" i="12"/>
  <c r="D57" i="14" s="1"/>
  <c r="D57" i="17" s="1"/>
  <c r="C57" i="12"/>
  <c r="D58" i="14" s="1"/>
  <c r="D58" i="17" s="1"/>
  <c r="C58" i="12"/>
  <c r="C59" i="12"/>
  <c r="D60" i="14" s="1"/>
  <c r="D60" i="17" s="1"/>
  <c r="C60" i="12"/>
  <c r="D61" i="14" s="1"/>
  <c r="D61" i="17" s="1"/>
  <c r="C61" i="12"/>
  <c r="D62" i="14" s="1"/>
  <c r="D62" i="17" s="1"/>
  <c r="C2" i="12"/>
  <c r="I2" i="12" s="1"/>
  <c r="P52" i="12"/>
  <c r="P42" i="12"/>
  <c r="P5" i="12"/>
  <c r="I20" i="12"/>
  <c r="P53" i="12"/>
  <c r="I31" i="12"/>
  <c r="I7" i="12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2" i="11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2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2" i="9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2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2" i="10"/>
  <c r="N10" i="16" l="1"/>
  <c r="Y81" i="15"/>
  <c r="G21" i="30"/>
  <c r="K13" i="30" s="1"/>
  <c r="AH68" i="15"/>
  <c r="AB38" i="15"/>
  <c r="AN80" i="15"/>
  <c r="AN79" i="15"/>
  <c r="AN78" i="15"/>
  <c r="AN77" i="15"/>
  <c r="AN76" i="15"/>
  <c r="AN75" i="15"/>
  <c r="AN74" i="15"/>
  <c r="AN74" i="17" s="1"/>
  <c r="AN73" i="15"/>
  <c r="AN73" i="17" s="1"/>
  <c r="AN72" i="15"/>
  <c r="AN72" i="17" s="1"/>
  <c r="AN71" i="15"/>
  <c r="AN70" i="15"/>
  <c r="AN69" i="15"/>
  <c r="AN68" i="15"/>
  <c r="AN67" i="15"/>
  <c r="AN66" i="15"/>
  <c r="AN65" i="15"/>
  <c r="AN64" i="15"/>
  <c r="AN63" i="15"/>
  <c r="AK80" i="15"/>
  <c r="AK80" i="17" s="1"/>
  <c r="AK79" i="15"/>
  <c r="AK79" i="17" s="1"/>
  <c r="AK78" i="15"/>
  <c r="AK78" i="17" s="1"/>
  <c r="AK77" i="15"/>
  <c r="AK76" i="15"/>
  <c r="AK76" i="17" s="1"/>
  <c r="AK75" i="15"/>
  <c r="AK74" i="15"/>
  <c r="AK73" i="15"/>
  <c r="AK72" i="15"/>
  <c r="AK71" i="15"/>
  <c r="AK70" i="15"/>
  <c r="AK70" i="17" s="1"/>
  <c r="AK69" i="15"/>
  <c r="AK68" i="15"/>
  <c r="AK67" i="15"/>
  <c r="AK67" i="17" s="1"/>
  <c r="AK66" i="15"/>
  <c r="AK65" i="15"/>
  <c r="AK65" i="17" s="1"/>
  <c r="AK64" i="15"/>
  <c r="AK63" i="15"/>
  <c r="AH80" i="15"/>
  <c r="AH79" i="15"/>
  <c r="AH78" i="15"/>
  <c r="AH77" i="15"/>
  <c r="AH76" i="15"/>
  <c r="AH75" i="15"/>
  <c r="AH74" i="15"/>
  <c r="AH74" i="17" s="1"/>
  <c r="AH73" i="15"/>
  <c r="AH72" i="15"/>
  <c r="AH71" i="15"/>
  <c r="AH70" i="15"/>
  <c r="AH70" i="17" s="1"/>
  <c r="AH69" i="15"/>
  <c r="AH67" i="15"/>
  <c r="AH66" i="15"/>
  <c r="AH65" i="15"/>
  <c r="AH64" i="15"/>
  <c r="AH63" i="15"/>
  <c r="AE80" i="15"/>
  <c r="AE80" i="17" s="1"/>
  <c r="AE79" i="15"/>
  <c r="AE78" i="15"/>
  <c r="AE78" i="17" s="1"/>
  <c r="AE77" i="15"/>
  <c r="AE77" i="17" s="1"/>
  <c r="AE76" i="15"/>
  <c r="AE76" i="17" s="1"/>
  <c r="AE75" i="15"/>
  <c r="AE75" i="17" s="1"/>
  <c r="AE74" i="15"/>
  <c r="AE74" i="17" s="1"/>
  <c r="AE73" i="15"/>
  <c r="AE72" i="15"/>
  <c r="AE71" i="15"/>
  <c r="AE70" i="15"/>
  <c r="AE70" i="17" s="1"/>
  <c r="AE69" i="15"/>
  <c r="AE69" i="17" s="1"/>
  <c r="AE68" i="15"/>
  <c r="AE67" i="15"/>
  <c r="AE66" i="15"/>
  <c r="AE65" i="15"/>
  <c r="AE64" i="15"/>
  <c r="AE63" i="15"/>
  <c r="AB80" i="15"/>
  <c r="AB79" i="15"/>
  <c r="AB78" i="15"/>
  <c r="AB77" i="15"/>
  <c r="AB76" i="15"/>
  <c r="AB75" i="15"/>
  <c r="AB74" i="15"/>
  <c r="AB73" i="15"/>
  <c r="AB72" i="15"/>
  <c r="AB71" i="15"/>
  <c r="AB70" i="15"/>
  <c r="AB69" i="15"/>
  <c r="AB68" i="15"/>
  <c r="AB67" i="15"/>
  <c r="AB66" i="15"/>
  <c r="AB65" i="15"/>
  <c r="AB64" i="15"/>
  <c r="AB63" i="15"/>
  <c r="Y80" i="15"/>
  <c r="Y79" i="15"/>
  <c r="Y78" i="15"/>
  <c r="Y77" i="15"/>
  <c r="Y76" i="15"/>
  <c r="Y75" i="15"/>
  <c r="AQ75" i="15" s="1"/>
  <c r="AT75" i="15" s="1"/>
  <c r="Y74" i="15"/>
  <c r="Y73" i="15"/>
  <c r="Y72" i="15"/>
  <c r="Y71" i="15"/>
  <c r="Y70" i="15"/>
  <c r="Y69" i="15"/>
  <c r="AQ69" i="15" s="1"/>
  <c r="AT69" i="15" s="1"/>
  <c r="Y68" i="15"/>
  <c r="Y67" i="15"/>
  <c r="Y66" i="15"/>
  <c r="Y65" i="15"/>
  <c r="Y64" i="15"/>
  <c r="Y63" i="15"/>
  <c r="AN100" i="15"/>
  <c r="AK100" i="15"/>
  <c r="AH100" i="15"/>
  <c r="AE100" i="15"/>
  <c r="AE100" i="17" s="1"/>
  <c r="AB100" i="15"/>
  <c r="Y100" i="15"/>
  <c r="AN99" i="15"/>
  <c r="AK99" i="15"/>
  <c r="AH99" i="15"/>
  <c r="AE99" i="15"/>
  <c r="AE99" i="17" s="1"/>
  <c r="AB99" i="15"/>
  <c r="Y99" i="15"/>
  <c r="AN98" i="15"/>
  <c r="AK98" i="15"/>
  <c r="AH98" i="15"/>
  <c r="AE98" i="15"/>
  <c r="AE98" i="17" s="1"/>
  <c r="AB98" i="15"/>
  <c r="Y98" i="15"/>
  <c r="AN97" i="15"/>
  <c r="AK97" i="15"/>
  <c r="AH97" i="15"/>
  <c r="AE97" i="15"/>
  <c r="AE97" i="17" s="1"/>
  <c r="AB97" i="15"/>
  <c r="Y97" i="15"/>
  <c r="AN96" i="15"/>
  <c r="AK96" i="15"/>
  <c r="AH96" i="15"/>
  <c r="AE96" i="15"/>
  <c r="AE96" i="17" s="1"/>
  <c r="AB96" i="15"/>
  <c r="Y96" i="15"/>
  <c r="AN95" i="15"/>
  <c r="AK95" i="15"/>
  <c r="AH95" i="15"/>
  <c r="AE95" i="15"/>
  <c r="AE95" i="17" s="1"/>
  <c r="AB95" i="15"/>
  <c r="Y95" i="15"/>
  <c r="AN94" i="15"/>
  <c r="AK94" i="15"/>
  <c r="AH94" i="15"/>
  <c r="AE94" i="15"/>
  <c r="AE94" i="17" s="1"/>
  <c r="AB94" i="15"/>
  <c r="Y94" i="15"/>
  <c r="AN93" i="15"/>
  <c r="AK93" i="15"/>
  <c r="AH93" i="15"/>
  <c r="AE93" i="15"/>
  <c r="AE93" i="17" s="1"/>
  <c r="AB93" i="15"/>
  <c r="Y93" i="15"/>
  <c r="AN92" i="15"/>
  <c r="AK92" i="15"/>
  <c r="AH92" i="15"/>
  <c r="AE92" i="15"/>
  <c r="AE92" i="17" s="1"/>
  <c r="AB92" i="15"/>
  <c r="Y92" i="15"/>
  <c r="AN91" i="15"/>
  <c r="AK91" i="15"/>
  <c r="AH91" i="15"/>
  <c r="AE91" i="15"/>
  <c r="AE91" i="17" s="1"/>
  <c r="AB91" i="15"/>
  <c r="Y91" i="15"/>
  <c r="AN90" i="15"/>
  <c r="AK90" i="15"/>
  <c r="AH90" i="15"/>
  <c r="AE90" i="15"/>
  <c r="AB90" i="15"/>
  <c r="Y90" i="15"/>
  <c r="AN89" i="15"/>
  <c r="AK89" i="15"/>
  <c r="AH89" i="15"/>
  <c r="AE89" i="15"/>
  <c r="AE89" i="17" s="1"/>
  <c r="AB89" i="15"/>
  <c r="Y89" i="15"/>
  <c r="AN88" i="15"/>
  <c r="AK88" i="15"/>
  <c r="AH88" i="15"/>
  <c r="AE88" i="15"/>
  <c r="AE88" i="17" s="1"/>
  <c r="AB88" i="15"/>
  <c r="Y88" i="15"/>
  <c r="AN87" i="15"/>
  <c r="AK87" i="15"/>
  <c r="AH87" i="15"/>
  <c r="AE87" i="15"/>
  <c r="AE87" i="17" s="1"/>
  <c r="AB87" i="15"/>
  <c r="Y87" i="15"/>
  <c r="AN86" i="15"/>
  <c r="AK86" i="15"/>
  <c r="AH86" i="15"/>
  <c r="AE86" i="15"/>
  <c r="AE86" i="17" s="1"/>
  <c r="AB86" i="15"/>
  <c r="Y86" i="15"/>
  <c r="AN85" i="17"/>
  <c r="AK85" i="17"/>
  <c r="AH85" i="17"/>
  <c r="AE85" i="17"/>
  <c r="AK84" i="17"/>
  <c r="AH84" i="17"/>
  <c r="AE84" i="17"/>
  <c r="AB84" i="17"/>
  <c r="AQ83" i="15"/>
  <c r="AT83" i="15" s="1"/>
  <c r="AQ82" i="15"/>
  <c r="AT82" i="15" s="1"/>
  <c r="AN81" i="15"/>
  <c r="AN81" i="17" s="1"/>
  <c r="AK81" i="15"/>
  <c r="AK81" i="17" s="1"/>
  <c r="AH81" i="15"/>
  <c r="AH81" i="17" s="1"/>
  <c r="AE81" i="15"/>
  <c r="AB81" i="15"/>
  <c r="AN50" i="15"/>
  <c r="AN50" i="17" s="1"/>
  <c r="AK50" i="15"/>
  <c r="AK50" i="17" s="1"/>
  <c r="AH50" i="15"/>
  <c r="AH50" i="17" s="1"/>
  <c r="AE50" i="15"/>
  <c r="AE50" i="17" s="1"/>
  <c r="AB50" i="15"/>
  <c r="AB50" i="17" s="1"/>
  <c r="Y50" i="15"/>
  <c r="AN49" i="15"/>
  <c r="AK49" i="15"/>
  <c r="AH49" i="15"/>
  <c r="AE49" i="15"/>
  <c r="AB49" i="15"/>
  <c r="Y49" i="15"/>
  <c r="AN48" i="15"/>
  <c r="AN48" i="17" s="1"/>
  <c r="AK48" i="15"/>
  <c r="AK48" i="17" s="1"/>
  <c r="AH48" i="15"/>
  <c r="AH48" i="17" s="1"/>
  <c r="AE48" i="15"/>
  <c r="AB48" i="15"/>
  <c r="AB48" i="17" s="1"/>
  <c r="Y48" i="15"/>
  <c r="AN47" i="15"/>
  <c r="AK47" i="15"/>
  <c r="AH47" i="15"/>
  <c r="AE47" i="15"/>
  <c r="AB47" i="15"/>
  <c r="Y47" i="15"/>
  <c r="AN46" i="15"/>
  <c r="AN46" i="17" s="1"/>
  <c r="AK46" i="15"/>
  <c r="AK46" i="17" s="1"/>
  <c r="AH46" i="15"/>
  <c r="AH46" i="17" s="1"/>
  <c r="AE46" i="15"/>
  <c r="AE46" i="17" s="1"/>
  <c r="AB46" i="15"/>
  <c r="AB46" i="17" s="1"/>
  <c r="Y46" i="15"/>
  <c r="AN45" i="15"/>
  <c r="AN45" i="17" s="1"/>
  <c r="AK45" i="15"/>
  <c r="AH45" i="15"/>
  <c r="AH45" i="17" s="1"/>
  <c r="AE45" i="15"/>
  <c r="AE45" i="17" s="1"/>
  <c r="AB45" i="15"/>
  <c r="AB45" i="17" s="1"/>
  <c r="Y45" i="15"/>
  <c r="AN44" i="15"/>
  <c r="AN44" i="17" s="1"/>
  <c r="AK44" i="15"/>
  <c r="AK44" i="17" s="1"/>
  <c r="AH44" i="15"/>
  <c r="AE44" i="15"/>
  <c r="AB44" i="15"/>
  <c r="Y44" i="15"/>
  <c r="AN43" i="15"/>
  <c r="AN43" i="17" s="1"/>
  <c r="AK43" i="15"/>
  <c r="AK43" i="17" s="1"/>
  <c r="AH43" i="15"/>
  <c r="AH43" i="17" s="1"/>
  <c r="AE43" i="15"/>
  <c r="AE43" i="17" s="1"/>
  <c r="AB43" i="15"/>
  <c r="AB43" i="17" s="1"/>
  <c r="Y43" i="15"/>
  <c r="AN42" i="15"/>
  <c r="AN42" i="17" s="1"/>
  <c r="AK42" i="15"/>
  <c r="AK42" i="17" s="1"/>
  <c r="AH42" i="15"/>
  <c r="AE42" i="15"/>
  <c r="AB42" i="15"/>
  <c r="Y42" i="15"/>
  <c r="AN41" i="15"/>
  <c r="AN41" i="17" s="1"/>
  <c r="Y41" i="15"/>
  <c r="AB41" i="15"/>
  <c r="AB41" i="17" s="1"/>
  <c r="AE41" i="15"/>
  <c r="AE41" i="17" s="1"/>
  <c r="AH41" i="15"/>
  <c r="AH41" i="17" s="1"/>
  <c r="AK41" i="15"/>
  <c r="AN40" i="15"/>
  <c r="AN40" i="17" s="1"/>
  <c r="AK40" i="15"/>
  <c r="AK40" i="17" s="1"/>
  <c r="AH40" i="15"/>
  <c r="AH40" i="17" s="1"/>
  <c r="AE40" i="15"/>
  <c r="AB40" i="15"/>
  <c r="AB40" i="17" s="1"/>
  <c r="Y40" i="15"/>
  <c r="AN39" i="15"/>
  <c r="AK39" i="15"/>
  <c r="AH39" i="15"/>
  <c r="AE39" i="15"/>
  <c r="AB39" i="15"/>
  <c r="Y39" i="15"/>
  <c r="AN38" i="15"/>
  <c r="AN38" i="17" s="1"/>
  <c r="AK38" i="15"/>
  <c r="AK38" i="17" s="1"/>
  <c r="AH38" i="15"/>
  <c r="AE38" i="15"/>
  <c r="Y38" i="15"/>
  <c r="AN37" i="15"/>
  <c r="AK37" i="15"/>
  <c r="AH37" i="15"/>
  <c r="AE37" i="15"/>
  <c r="AB37" i="15"/>
  <c r="Y37" i="15"/>
  <c r="AN36" i="15"/>
  <c r="AN36" i="17" s="1"/>
  <c r="AK36" i="15"/>
  <c r="AK36" i="17" s="1"/>
  <c r="AH36" i="15"/>
  <c r="AE36" i="15"/>
  <c r="AB36" i="15"/>
  <c r="Y36" i="15"/>
  <c r="AN35" i="15"/>
  <c r="AK35" i="15"/>
  <c r="AH35" i="15"/>
  <c r="AE35" i="15"/>
  <c r="AB35" i="15"/>
  <c r="Y35" i="15"/>
  <c r="AN34" i="15"/>
  <c r="AK34" i="15"/>
  <c r="AH34" i="15"/>
  <c r="AE34" i="15"/>
  <c r="AB34" i="15"/>
  <c r="Y34" i="15"/>
  <c r="AN33" i="15"/>
  <c r="AK33" i="15"/>
  <c r="AH33" i="15"/>
  <c r="AE33" i="15"/>
  <c r="AB33" i="15"/>
  <c r="Y33" i="15"/>
  <c r="AN32" i="15"/>
  <c r="AN32" i="17" s="1"/>
  <c r="AK32" i="15"/>
  <c r="AK32" i="17" s="1"/>
  <c r="AH32" i="15"/>
  <c r="AE32" i="15"/>
  <c r="AB32" i="15"/>
  <c r="Y32" i="15"/>
  <c r="AN31" i="15"/>
  <c r="AN31" i="17" s="1"/>
  <c r="AK31" i="15"/>
  <c r="AK31" i="17" s="1"/>
  <c r="AH31" i="15"/>
  <c r="AE31" i="15"/>
  <c r="AB31" i="15"/>
  <c r="Y31" i="15"/>
  <c r="AN30" i="15"/>
  <c r="AN30" i="17" s="1"/>
  <c r="AK30" i="15"/>
  <c r="AK30" i="17" s="1"/>
  <c r="AH30" i="15"/>
  <c r="AE30" i="15"/>
  <c r="AB30" i="15"/>
  <c r="Y30" i="15"/>
  <c r="AN29" i="15"/>
  <c r="AN29" i="17" s="1"/>
  <c r="AK29" i="15"/>
  <c r="AH29" i="15"/>
  <c r="AE29" i="15"/>
  <c r="AB29" i="15"/>
  <c r="Y29" i="15"/>
  <c r="AN27" i="15"/>
  <c r="AN27" i="17" s="1"/>
  <c r="AK27" i="15"/>
  <c r="AK27" i="17" s="1"/>
  <c r="AH27" i="15"/>
  <c r="AE27" i="15"/>
  <c r="AB27" i="15"/>
  <c r="Y27" i="15"/>
  <c r="AN25" i="15"/>
  <c r="AN25" i="17" s="1"/>
  <c r="AK25" i="15"/>
  <c r="AH25" i="15"/>
  <c r="AE25" i="15"/>
  <c r="AB25" i="15"/>
  <c r="Y25" i="15"/>
  <c r="AN23" i="15"/>
  <c r="AN23" i="17" s="1"/>
  <c r="AK23" i="15"/>
  <c r="AK23" i="17" s="1"/>
  <c r="AH23" i="15"/>
  <c r="AE23" i="15"/>
  <c r="AB23" i="15"/>
  <c r="Y23" i="15"/>
  <c r="AN18" i="15"/>
  <c r="AN18" i="17" s="1"/>
  <c r="AK18" i="15"/>
  <c r="AK18" i="17" s="1"/>
  <c r="AH18" i="15"/>
  <c r="AE18" i="15"/>
  <c r="AB18" i="15"/>
  <c r="Y18" i="15"/>
  <c r="AN17" i="15"/>
  <c r="AK17" i="15"/>
  <c r="AH17" i="15"/>
  <c r="AE17" i="15"/>
  <c r="AB17" i="15"/>
  <c r="Y17" i="15"/>
  <c r="AN16" i="15"/>
  <c r="AN16" i="17" s="1"/>
  <c r="AK16" i="15"/>
  <c r="AK16" i="17" s="1"/>
  <c r="AH16" i="15"/>
  <c r="AH16" i="17" s="1"/>
  <c r="AE16" i="15"/>
  <c r="AB16" i="15"/>
  <c r="AB16" i="17" s="1"/>
  <c r="Y16" i="15"/>
  <c r="AN13" i="15"/>
  <c r="AK13" i="15"/>
  <c r="AH13" i="15"/>
  <c r="AE13" i="15"/>
  <c r="AB13" i="15"/>
  <c r="Y13" i="15"/>
  <c r="AN62" i="15"/>
  <c r="AN62" i="17" s="1"/>
  <c r="AK62" i="15"/>
  <c r="AK62" i="17" s="1"/>
  <c r="AH62" i="15"/>
  <c r="AH62" i="17" s="1"/>
  <c r="AE62" i="15"/>
  <c r="AE62" i="17" s="1"/>
  <c r="AB62" i="15"/>
  <c r="AB62" i="17" s="1"/>
  <c r="Y62" i="15"/>
  <c r="AN61" i="15"/>
  <c r="AK61" i="15"/>
  <c r="AH61" i="15"/>
  <c r="AE61" i="15"/>
  <c r="AB61" i="15"/>
  <c r="Y61" i="15"/>
  <c r="AN60" i="15"/>
  <c r="AK60" i="15"/>
  <c r="AH60" i="15"/>
  <c r="AE60" i="15"/>
  <c r="AB60" i="15"/>
  <c r="Y60" i="15"/>
  <c r="AN59" i="15"/>
  <c r="AK59" i="15"/>
  <c r="AH59" i="15"/>
  <c r="AE59" i="15"/>
  <c r="AB59" i="15"/>
  <c r="Y59" i="15"/>
  <c r="AN58" i="15"/>
  <c r="AN58" i="17" s="1"/>
  <c r="AK58" i="15"/>
  <c r="AK58" i="17" s="1"/>
  <c r="AH58" i="15"/>
  <c r="AH58" i="17" s="1"/>
  <c r="AE58" i="15"/>
  <c r="AE58" i="17" s="1"/>
  <c r="AB58" i="15"/>
  <c r="AB58" i="17" s="1"/>
  <c r="Y58" i="15"/>
  <c r="AN57" i="15"/>
  <c r="AK57" i="15"/>
  <c r="AH57" i="15"/>
  <c r="AE57" i="15"/>
  <c r="AB57" i="15"/>
  <c r="Y57" i="15"/>
  <c r="AN56" i="15"/>
  <c r="AK56" i="15"/>
  <c r="AH56" i="15"/>
  <c r="AE56" i="15"/>
  <c r="AB56" i="15"/>
  <c r="Y56" i="15"/>
  <c r="AN55" i="15"/>
  <c r="AN55" i="17" s="1"/>
  <c r="AK55" i="15"/>
  <c r="AK55" i="17" s="1"/>
  <c r="AH55" i="15"/>
  <c r="AE55" i="15"/>
  <c r="AB55" i="15"/>
  <c r="Y55" i="15"/>
  <c r="AN54" i="17"/>
  <c r="AK54" i="17"/>
  <c r="AH54" i="17"/>
  <c r="AE54" i="17"/>
  <c r="AB54" i="17"/>
  <c r="Y54" i="17"/>
  <c r="AN53" i="15"/>
  <c r="AN53" i="17" s="1"/>
  <c r="AK53" i="15"/>
  <c r="AK53" i="17" s="1"/>
  <c r="AH53" i="15"/>
  <c r="AE53" i="15"/>
  <c r="AB53" i="15"/>
  <c r="Y53" i="15"/>
  <c r="AN52" i="15"/>
  <c r="AN52" i="17" s="1"/>
  <c r="AK52" i="15"/>
  <c r="AK52" i="17" s="1"/>
  <c r="AH52" i="15"/>
  <c r="AE52" i="15"/>
  <c r="AB52" i="15"/>
  <c r="Y52" i="15"/>
  <c r="AN51" i="15"/>
  <c r="AN51" i="17" s="1"/>
  <c r="AK51" i="15"/>
  <c r="AK51" i="17" s="1"/>
  <c r="AH51" i="15"/>
  <c r="AH51" i="17" s="1"/>
  <c r="AE51" i="15"/>
  <c r="AE51" i="17" s="1"/>
  <c r="AB51" i="15"/>
  <c r="AB51" i="17" s="1"/>
  <c r="Y51" i="15"/>
  <c r="Y100" i="17"/>
  <c r="Y99" i="17"/>
  <c r="Y98" i="17"/>
  <c r="Y97" i="17"/>
  <c r="Y96" i="17"/>
  <c r="Y95" i="17"/>
  <c r="Y94" i="17"/>
  <c r="Y93" i="17"/>
  <c r="Y92" i="17"/>
  <c r="Y91" i="17"/>
  <c r="Y90" i="17"/>
  <c r="Y89" i="17"/>
  <c r="Y88" i="17"/>
  <c r="Y87" i="17"/>
  <c r="Y86" i="17"/>
  <c r="Y85" i="17"/>
  <c r="Y83" i="17"/>
  <c r="Y82" i="17"/>
  <c r="Y81" i="17"/>
  <c r="Y80" i="17"/>
  <c r="Y79" i="17"/>
  <c r="Y78" i="17"/>
  <c r="Y77" i="17"/>
  <c r="Y76" i="17"/>
  <c r="Y75" i="17"/>
  <c r="Y74" i="17"/>
  <c r="Y73" i="17"/>
  <c r="Y72" i="17"/>
  <c r="Y71" i="17"/>
  <c r="Y70" i="17"/>
  <c r="Y69" i="17"/>
  <c r="Y68" i="17"/>
  <c r="Y67" i="17"/>
  <c r="Y64" i="17"/>
  <c r="AB100" i="17"/>
  <c r="AB99" i="17"/>
  <c r="AB98" i="17"/>
  <c r="AB97" i="17"/>
  <c r="AB96" i="17"/>
  <c r="AB95" i="17"/>
  <c r="AB94" i="17"/>
  <c r="AB93" i="17"/>
  <c r="AB92" i="17"/>
  <c r="AB91" i="17"/>
  <c r="AB90" i="17"/>
  <c r="AB89" i="17"/>
  <c r="AB88" i="17"/>
  <c r="AB87" i="17"/>
  <c r="AB86" i="17"/>
  <c r="AB85" i="17"/>
  <c r="AB83" i="17"/>
  <c r="AB82" i="17"/>
  <c r="AB81" i="17"/>
  <c r="AB80" i="17"/>
  <c r="AB79" i="17"/>
  <c r="AB78" i="17"/>
  <c r="AB77" i="17"/>
  <c r="AB76" i="17"/>
  <c r="AB75" i="17"/>
  <c r="AB74" i="17"/>
  <c r="AB73" i="17"/>
  <c r="AB72" i="17"/>
  <c r="AB71" i="17"/>
  <c r="AB70" i="17"/>
  <c r="AB69" i="17"/>
  <c r="AB68" i="17"/>
  <c r="AB67" i="17"/>
  <c r="AB64" i="17"/>
  <c r="AE90" i="17"/>
  <c r="AE83" i="17"/>
  <c r="AE82" i="17"/>
  <c r="AE79" i="17"/>
  <c r="AE73" i="17"/>
  <c r="AE72" i="17"/>
  <c r="AE71" i="17"/>
  <c r="AE68" i="17"/>
  <c r="AE67" i="17"/>
  <c r="AE64" i="17"/>
  <c r="AH100" i="17"/>
  <c r="AH99" i="17"/>
  <c r="AH98" i="17"/>
  <c r="AH97" i="17"/>
  <c r="AH96" i="17"/>
  <c r="AH95" i="17"/>
  <c r="AH94" i="17"/>
  <c r="AH93" i="17"/>
  <c r="AH92" i="17"/>
  <c r="AH91" i="17"/>
  <c r="AH90" i="17"/>
  <c r="AH89" i="17"/>
  <c r="AH88" i="17"/>
  <c r="AH87" i="17"/>
  <c r="AH86" i="17"/>
  <c r="AH83" i="17"/>
  <c r="AH82" i="17"/>
  <c r="AH80" i="17"/>
  <c r="AH79" i="17"/>
  <c r="AH78" i="17"/>
  <c r="AH77" i="17"/>
  <c r="AH76" i="17"/>
  <c r="AH75" i="17"/>
  <c r="AH73" i="17"/>
  <c r="AH72" i="17"/>
  <c r="AH71" i="17"/>
  <c r="AH69" i="17"/>
  <c r="AH68" i="17"/>
  <c r="AH67" i="17"/>
  <c r="AH64" i="17"/>
  <c r="AK100" i="17"/>
  <c r="AK99" i="17"/>
  <c r="AK98" i="17"/>
  <c r="AK97" i="17"/>
  <c r="AK96" i="17"/>
  <c r="AK95" i="17"/>
  <c r="AK94" i="17"/>
  <c r="AK93" i="17"/>
  <c r="AK92" i="17"/>
  <c r="AK91" i="17"/>
  <c r="AK90" i="17"/>
  <c r="AK89" i="17"/>
  <c r="AK88" i="17"/>
  <c r="AK87" i="17"/>
  <c r="AK86" i="17"/>
  <c r="AK83" i="17"/>
  <c r="AK82" i="17"/>
  <c r="AK77" i="17"/>
  <c r="AK75" i="17"/>
  <c r="AK74" i="17"/>
  <c r="AK73" i="17"/>
  <c r="AK72" i="17"/>
  <c r="AK71" i="17"/>
  <c r="AK69" i="17"/>
  <c r="AK68" i="17"/>
  <c r="AK64" i="17"/>
  <c r="AN100" i="17"/>
  <c r="AN99" i="17"/>
  <c r="AN98" i="17"/>
  <c r="AN97" i="17"/>
  <c r="AN96" i="17"/>
  <c r="AN95" i="17"/>
  <c r="AN94" i="17"/>
  <c r="AN93" i="17"/>
  <c r="AN92" i="17"/>
  <c r="AN91" i="17"/>
  <c r="AN90" i="17"/>
  <c r="AN89" i="17"/>
  <c r="AN88" i="17"/>
  <c r="AN87" i="17"/>
  <c r="AN86" i="17"/>
  <c r="AN84" i="17"/>
  <c r="AN83" i="17"/>
  <c r="AN82" i="17"/>
  <c r="AN80" i="17"/>
  <c r="AN79" i="17"/>
  <c r="AN78" i="17"/>
  <c r="AN77" i="17"/>
  <c r="AN76" i="17"/>
  <c r="AN75" i="17"/>
  <c r="AN71" i="17"/>
  <c r="AN70" i="17"/>
  <c r="AN69" i="17"/>
  <c r="AN68" i="17"/>
  <c r="AN67" i="17"/>
  <c r="AN65" i="17"/>
  <c r="AN64" i="17"/>
  <c r="V98" i="17"/>
  <c r="V86" i="17"/>
  <c r="V74" i="17"/>
  <c r="AR99" i="17"/>
  <c r="AR87" i="17"/>
  <c r="AR75" i="17"/>
  <c r="AR63" i="17"/>
  <c r="AR51" i="17"/>
  <c r="AR39" i="17"/>
  <c r="AR27" i="17"/>
  <c r="AR15" i="17"/>
  <c r="W92" i="17"/>
  <c r="W68" i="17"/>
  <c r="W56" i="17"/>
  <c r="W44" i="17"/>
  <c r="W20" i="17"/>
  <c r="W80" i="17"/>
  <c r="W32" i="17"/>
  <c r="AR94" i="17"/>
  <c r="AR82" i="17"/>
  <c r="AR70" i="17"/>
  <c r="AR58" i="17"/>
  <c r="AR46" i="17"/>
  <c r="AR34" i="17"/>
  <c r="AR22" i="17"/>
  <c r="AR10" i="17"/>
  <c r="AS3" i="15"/>
  <c r="AZ3" i="15" s="1"/>
  <c r="AR96" i="17"/>
  <c r="AR84" i="17"/>
  <c r="AR72" i="17"/>
  <c r="AR60" i="17"/>
  <c r="AR48" i="17"/>
  <c r="AR36" i="17"/>
  <c r="AR24" i="17"/>
  <c r="AR95" i="17"/>
  <c r="AR83" i="17"/>
  <c r="AR71" i="17"/>
  <c r="AR59" i="17"/>
  <c r="AR47" i="17"/>
  <c r="AR35" i="17"/>
  <c r="AR23" i="17"/>
  <c r="AR11" i="17"/>
  <c r="V85" i="17"/>
  <c r="V73" i="17"/>
  <c r="W91" i="17"/>
  <c r="W7" i="17"/>
  <c r="AR98" i="17"/>
  <c r="AR86" i="17"/>
  <c r="AR74" i="17"/>
  <c r="AR62" i="17"/>
  <c r="AR50" i="17"/>
  <c r="AR38" i="17"/>
  <c r="AR26" i="17"/>
  <c r="AR14" i="17"/>
  <c r="V99" i="17"/>
  <c r="V87" i="17"/>
  <c r="V75" i="17"/>
  <c r="W93" i="17"/>
  <c r="AR100" i="17"/>
  <c r="AR88" i="17"/>
  <c r="AR76" i="17"/>
  <c r="AR64" i="17"/>
  <c r="AR52" i="17"/>
  <c r="AR40" i="17"/>
  <c r="AR28" i="17"/>
  <c r="AR16" i="17"/>
  <c r="AR4" i="17"/>
  <c r="V95" i="17"/>
  <c r="V83" i="17"/>
  <c r="V71" i="17"/>
  <c r="W89" i="17"/>
  <c r="V94" i="17"/>
  <c r="V82" i="17"/>
  <c r="V70" i="17"/>
  <c r="W100" i="17"/>
  <c r="W88" i="17"/>
  <c r="W76" i="17"/>
  <c r="V93" i="17"/>
  <c r="W99" i="17"/>
  <c r="AR57" i="17"/>
  <c r="V50" i="17"/>
  <c r="V91" i="17"/>
  <c r="V79" i="17"/>
  <c r="W73" i="17"/>
  <c r="AR92" i="17"/>
  <c r="AR80" i="17"/>
  <c r="AR68" i="17"/>
  <c r="AR56" i="17"/>
  <c r="AR44" i="17"/>
  <c r="AR32" i="17"/>
  <c r="AR20" i="17"/>
  <c r="AR8" i="17"/>
  <c r="V90" i="17"/>
  <c r="V78" i="17"/>
  <c r="W96" i="17"/>
  <c r="W84" i="17"/>
  <c r="W72" i="17"/>
  <c r="W60" i="17"/>
  <c r="W48" i="17"/>
  <c r="W36" i="17"/>
  <c r="W24" i="17"/>
  <c r="AR91" i="17"/>
  <c r="AR79" i="17"/>
  <c r="AR67" i="17"/>
  <c r="AR55" i="17"/>
  <c r="AR43" i="17"/>
  <c r="AR31" i="17"/>
  <c r="AR19" i="17"/>
  <c r="AR7" i="17"/>
  <c r="W95" i="17"/>
  <c r="AR90" i="17"/>
  <c r="AR78" i="17"/>
  <c r="AR66" i="17"/>
  <c r="AR54" i="17"/>
  <c r="AR42" i="17"/>
  <c r="AR30" i="17"/>
  <c r="AR18" i="17"/>
  <c r="AR6" i="17"/>
  <c r="AR53" i="17"/>
  <c r="AR41" i="17"/>
  <c r="W14" i="17"/>
  <c r="W22" i="17"/>
  <c r="W64" i="17"/>
  <c r="W52" i="17"/>
  <c r="W40" i="17"/>
  <c r="W28" i="17"/>
  <c r="W16" i="17"/>
  <c r="V69" i="17"/>
  <c r="U88" i="17"/>
  <c r="U84" i="17"/>
  <c r="U80" i="17"/>
  <c r="U76" i="17"/>
  <c r="U72" i="17"/>
  <c r="U68" i="17"/>
  <c r="V77" i="17"/>
  <c r="U64" i="17"/>
  <c r="U60" i="17"/>
  <c r="U56" i="17"/>
  <c r="U52" i="17"/>
  <c r="U48" i="17"/>
  <c r="U44" i="17"/>
  <c r="U40" i="17"/>
  <c r="U36" i="17"/>
  <c r="U32" i="17"/>
  <c r="U28" i="17"/>
  <c r="U24" i="17"/>
  <c r="U20" i="17"/>
  <c r="U16" i="17"/>
  <c r="V67" i="17"/>
  <c r="V41" i="17"/>
  <c r="D4" i="1"/>
  <c r="B3" i="1"/>
  <c r="F3" i="17"/>
  <c r="C3" i="1"/>
  <c r="R3" i="17"/>
  <c r="G15" i="1" s="1"/>
  <c r="G3" i="1"/>
  <c r="O3" i="17"/>
  <c r="F15" i="1" s="1"/>
  <c r="F3" i="1"/>
  <c r="L3" i="17"/>
  <c r="E15" i="1" s="1"/>
  <c r="E3" i="1"/>
  <c r="I3" i="17"/>
  <c r="D15" i="1" s="1"/>
  <c r="D3" i="1"/>
  <c r="X3" i="17"/>
  <c r="H15" i="1" s="1"/>
  <c r="H3" i="1"/>
  <c r="AM3" i="17"/>
  <c r="M15" i="1" s="1"/>
  <c r="M3" i="1"/>
  <c r="AJ3" i="17"/>
  <c r="L15" i="1" s="1"/>
  <c r="L3" i="1"/>
  <c r="K3" i="1"/>
  <c r="AD3" i="17"/>
  <c r="J15" i="1" s="1"/>
  <c r="J3" i="1"/>
  <c r="AA3" i="17"/>
  <c r="I15" i="1" s="1"/>
  <c r="I3" i="1"/>
  <c r="E3" i="17"/>
  <c r="B5" i="1"/>
  <c r="H3" i="17"/>
  <c r="C17" i="1" s="1"/>
  <c r="C5" i="1"/>
  <c r="K3" i="17"/>
  <c r="D17" i="1" s="1"/>
  <c r="D5" i="1"/>
  <c r="N3" i="17"/>
  <c r="E17" i="1" s="1"/>
  <c r="E5" i="1"/>
  <c r="Q3" i="17"/>
  <c r="F17" i="1" s="1"/>
  <c r="F5" i="1"/>
  <c r="T3" i="17"/>
  <c r="G17" i="1" s="1"/>
  <c r="G5" i="1"/>
  <c r="V48" i="17"/>
  <c r="V40" i="17"/>
  <c r="V16" i="17"/>
  <c r="G3" i="17"/>
  <c r="U100" i="17"/>
  <c r="U99" i="17"/>
  <c r="U98" i="17"/>
  <c r="U97" i="17"/>
  <c r="U96" i="17"/>
  <c r="U95" i="17"/>
  <c r="U94" i="17"/>
  <c r="U93" i="17"/>
  <c r="U92" i="17"/>
  <c r="U91" i="17"/>
  <c r="U90" i="17"/>
  <c r="U89" i="17"/>
  <c r="U87" i="17"/>
  <c r="U86" i="17"/>
  <c r="U85" i="17"/>
  <c r="U83" i="17"/>
  <c r="U82" i="17"/>
  <c r="U81" i="17"/>
  <c r="U79" i="17"/>
  <c r="U78" i="17"/>
  <c r="U77" i="17"/>
  <c r="U75" i="17"/>
  <c r="U74" i="17"/>
  <c r="U73" i="17"/>
  <c r="U71" i="17"/>
  <c r="U70" i="17"/>
  <c r="U69" i="17"/>
  <c r="U67" i="17"/>
  <c r="U66" i="17"/>
  <c r="U65" i="17"/>
  <c r="U63" i="17"/>
  <c r="U62" i="17"/>
  <c r="U61" i="17"/>
  <c r="U59" i="17"/>
  <c r="U58" i="17"/>
  <c r="U57" i="17"/>
  <c r="U55" i="17"/>
  <c r="U54" i="17"/>
  <c r="U53" i="17"/>
  <c r="U51" i="17"/>
  <c r="U50" i="17"/>
  <c r="U49" i="17"/>
  <c r="U47" i="17"/>
  <c r="U46" i="17"/>
  <c r="U45" i="17"/>
  <c r="U43" i="17"/>
  <c r="U42" i="17"/>
  <c r="U41" i="17"/>
  <c r="U39" i="17"/>
  <c r="U38" i="17"/>
  <c r="U37" i="17"/>
  <c r="U35" i="17"/>
  <c r="U34" i="17"/>
  <c r="U33" i="17"/>
  <c r="U31" i="17"/>
  <c r="U30" i="17"/>
  <c r="U29" i="17"/>
  <c r="U27" i="17"/>
  <c r="U26" i="17"/>
  <c r="U25" i="17"/>
  <c r="U23" i="17"/>
  <c r="U22" i="17"/>
  <c r="U21" i="17"/>
  <c r="U19" i="17"/>
  <c r="U18" i="17"/>
  <c r="U17" i="17"/>
  <c r="U15" i="17"/>
  <c r="U14" i="17"/>
  <c r="U13" i="17"/>
  <c r="U12" i="17"/>
  <c r="U11" i="17"/>
  <c r="U10" i="17"/>
  <c r="U9" i="17"/>
  <c r="U8" i="17"/>
  <c r="U7" i="17"/>
  <c r="U6" i="17"/>
  <c r="U5" i="17"/>
  <c r="U4" i="17"/>
  <c r="AP100" i="17"/>
  <c r="AP99" i="17"/>
  <c r="AP98" i="17"/>
  <c r="AP97" i="17"/>
  <c r="AP96" i="17"/>
  <c r="AP95" i="17"/>
  <c r="AP94" i="17"/>
  <c r="AP93" i="17"/>
  <c r="AP92" i="17"/>
  <c r="AP91" i="17"/>
  <c r="AP90" i="17"/>
  <c r="AP89" i="17"/>
  <c r="AP88" i="17"/>
  <c r="AP87" i="17"/>
  <c r="AP86" i="17"/>
  <c r="AP85" i="17"/>
  <c r="AP84" i="17"/>
  <c r="AP83" i="17"/>
  <c r="AP82" i="17"/>
  <c r="AP81" i="17"/>
  <c r="AP80" i="17"/>
  <c r="AP79" i="17"/>
  <c r="AP78" i="17"/>
  <c r="AP77" i="17"/>
  <c r="AP76" i="17"/>
  <c r="AP75" i="17"/>
  <c r="AP74" i="17"/>
  <c r="AP73" i="17"/>
  <c r="AP72" i="17"/>
  <c r="AP71" i="17"/>
  <c r="AP70" i="17"/>
  <c r="AP69" i="17"/>
  <c r="AP68" i="17"/>
  <c r="AP67" i="17"/>
  <c r="AP66" i="17"/>
  <c r="AP65" i="17"/>
  <c r="AP64" i="17"/>
  <c r="AP63" i="17"/>
  <c r="AP62" i="17"/>
  <c r="AP61" i="17"/>
  <c r="AP60" i="17"/>
  <c r="AP59" i="17"/>
  <c r="AP58" i="17"/>
  <c r="AP57" i="17"/>
  <c r="AP56" i="17"/>
  <c r="AP55" i="17"/>
  <c r="AP54" i="17"/>
  <c r="AP53" i="17"/>
  <c r="AP52" i="17"/>
  <c r="AP51" i="17"/>
  <c r="AP50" i="17"/>
  <c r="AP49" i="17"/>
  <c r="AP48" i="17"/>
  <c r="AP47" i="17"/>
  <c r="AP46" i="17"/>
  <c r="AP45" i="17"/>
  <c r="AP44" i="17"/>
  <c r="AP43" i="17"/>
  <c r="AP42" i="17"/>
  <c r="AP41" i="17"/>
  <c r="AP40" i="17"/>
  <c r="AP39" i="17"/>
  <c r="AP38" i="17"/>
  <c r="AP37" i="17"/>
  <c r="AP36" i="17"/>
  <c r="AP35" i="17"/>
  <c r="AP34" i="17"/>
  <c r="AP33" i="17"/>
  <c r="AP32" i="17"/>
  <c r="AP31" i="17"/>
  <c r="AP30" i="17"/>
  <c r="AP29" i="17"/>
  <c r="AP28" i="17"/>
  <c r="AP27" i="17"/>
  <c r="AP26" i="17"/>
  <c r="AP25" i="17"/>
  <c r="AP24" i="17"/>
  <c r="AP23" i="17"/>
  <c r="AP22" i="17"/>
  <c r="AP21" i="17"/>
  <c r="AP20" i="17"/>
  <c r="AP19" i="17"/>
  <c r="AP18" i="17"/>
  <c r="AP17" i="17"/>
  <c r="AP16" i="17"/>
  <c r="AP15" i="17"/>
  <c r="AP14" i="17"/>
  <c r="AP13" i="17"/>
  <c r="AP12" i="17"/>
  <c r="AP11" i="17"/>
  <c r="AP10" i="17"/>
  <c r="AP9" i="17"/>
  <c r="AP8" i="17"/>
  <c r="AP7" i="17"/>
  <c r="AP6" i="17"/>
  <c r="AP5" i="17"/>
  <c r="AP4" i="17"/>
  <c r="V100" i="17"/>
  <c r="V96" i="17"/>
  <c r="V92" i="17"/>
  <c r="V88" i="17"/>
  <c r="V84" i="17"/>
  <c r="V80" i="17"/>
  <c r="V76" i="17"/>
  <c r="V72" i="17"/>
  <c r="V68" i="17"/>
  <c r="V64" i="17"/>
  <c r="V97" i="17"/>
  <c r="V89" i="17"/>
  <c r="V81" i="17"/>
  <c r="W98" i="17"/>
  <c r="W97" i="17"/>
  <c r="W94" i="17"/>
  <c r="W90" i="17"/>
  <c r="W85" i="17"/>
  <c r="W82" i="17"/>
  <c r="W81" i="17"/>
  <c r="W78" i="17"/>
  <c r="W77" i="17"/>
  <c r="W74" i="17"/>
  <c r="W70" i="17"/>
  <c r="W69" i="17"/>
  <c r="W66" i="17"/>
  <c r="W65" i="17"/>
  <c r="W61" i="17"/>
  <c r="W57" i="17"/>
  <c r="W54" i="17"/>
  <c r="W53" i="17"/>
  <c r="W49" i="17"/>
  <c r="W45" i="17"/>
  <c r="W41" i="17"/>
  <c r="W37" i="17"/>
  <c r="W33" i="17"/>
  <c r="W29" i="17"/>
  <c r="W25" i="17"/>
  <c r="W21" i="17"/>
  <c r="W17" i="17"/>
  <c r="W13" i="17"/>
  <c r="W12" i="17"/>
  <c r="W9" i="17"/>
  <c r="W8" i="17"/>
  <c r="W5" i="17"/>
  <c r="W4" i="17"/>
  <c r="W11" i="17"/>
  <c r="W86" i="17"/>
  <c r="W62" i="17"/>
  <c r="W58" i="17"/>
  <c r="W50" i="17"/>
  <c r="W46" i="17"/>
  <c r="W42" i="17"/>
  <c r="W38" i="17"/>
  <c r="W34" i="17"/>
  <c r="W30" i="17"/>
  <c r="W26" i="17"/>
  <c r="W18" i="17"/>
  <c r="W10" i="17"/>
  <c r="W6" i="17"/>
  <c r="W87" i="17"/>
  <c r="W83" i="17"/>
  <c r="W79" i="17"/>
  <c r="W75" i="17"/>
  <c r="W71" i="17"/>
  <c r="W67" i="17"/>
  <c r="W63" i="17"/>
  <c r="W59" i="17"/>
  <c r="W55" i="17"/>
  <c r="W51" i="17"/>
  <c r="W47" i="17"/>
  <c r="W43" i="17"/>
  <c r="W39" i="17"/>
  <c r="W35" i="17"/>
  <c r="W31" i="17"/>
  <c r="W27" i="17"/>
  <c r="W23" i="17"/>
  <c r="W19" i="17"/>
  <c r="W15" i="17"/>
  <c r="AR97" i="17"/>
  <c r="AR93" i="17"/>
  <c r="AR89" i="17"/>
  <c r="AR85" i="17"/>
  <c r="AR81" i="17"/>
  <c r="AR77" i="17"/>
  <c r="AR73" i="17"/>
  <c r="AR69" i="17"/>
  <c r="AR65" i="17"/>
  <c r="AR61" i="17"/>
  <c r="AR49" i="17"/>
  <c r="AR45" i="17"/>
  <c r="AR37" i="17"/>
  <c r="AR33" i="17"/>
  <c r="AR29" i="17"/>
  <c r="AR25" i="17"/>
  <c r="AR21" i="17"/>
  <c r="AR17" i="17"/>
  <c r="AR13" i="17"/>
  <c r="AR9" i="17"/>
  <c r="AR5" i="17"/>
  <c r="I44" i="12"/>
  <c r="C3" i="17"/>
  <c r="B15" i="1" s="1"/>
  <c r="AG3" i="17"/>
  <c r="K15" i="1" s="1"/>
  <c r="AP55" i="14"/>
  <c r="K10" i="18"/>
  <c r="F10" i="18"/>
  <c r="N5" i="18"/>
  <c r="L10" i="18"/>
  <c r="D10" i="18"/>
  <c r="G10" i="18"/>
  <c r="J10" i="18"/>
  <c r="H17" i="1"/>
  <c r="K17" i="1"/>
  <c r="M17" i="1"/>
  <c r="J17" i="1"/>
  <c r="L17" i="1"/>
  <c r="AR3" i="17"/>
  <c r="B17" i="1"/>
  <c r="AP96" i="14"/>
  <c r="AP76" i="14"/>
  <c r="AP72" i="14"/>
  <c r="AP60" i="14"/>
  <c r="AP32" i="14"/>
  <c r="AP16" i="14"/>
  <c r="AP12" i="14"/>
  <c r="F26" i="1"/>
  <c r="W78" i="14"/>
  <c r="AX78" i="15" s="1"/>
  <c r="AY78" i="15" s="1"/>
  <c r="W62" i="14"/>
  <c r="AX62" i="15" s="1"/>
  <c r="AY62" i="15" s="1"/>
  <c r="W38" i="14"/>
  <c r="AX38" i="15" s="1"/>
  <c r="AY38" i="15" s="1"/>
  <c r="W22" i="14"/>
  <c r="W95" i="14"/>
  <c r="AX95" i="15" s="1"/>
  <c r="AY95" i="15" s="1"/>
  <c r="W79" i="14"/>
  <c r="AX79" i="15" s="1"/>
  <c r="AY79" i="15" s="1"/>
  <c r="W55" i="14"/>
  <c r="AX55" i="15" s="1"/>
  <c r="AY55" i="15" s="1"/>
  <c r="W39" i="14"/>
  <c r="AX39" i="15" s="1"/>
  <c r="AY39" i="15" s="1"/>
  <c r="W15" i="14"/>
  <c r="AX15" i="15" s="1"/>
  <c r="AY15" i="15" s="1"/>
  <c r="W96" i="14"/>
  <c r="AX96" i="15" s="1"/>
  <c r="AY96" i="15" s="1"/>
  <c r="W72" i="14"/>
  <c r="AX72" i="15" s="1"/>
  <c r="AY72" i="15" s="1"/>
  <c r="W56" i="14"/>
  <c r="AX56" i="15" s="1"/>
  <c r="AY56" i="15" s="1"/>
  <c r="W32" i="14"/>
  <c r="AX32" i="15" s="1"/>
  <c r="AY32" i="15" s="1"/>
  <c r="W66" i="14"/>
  <c r="W42" i="14"/>
  <c r="P8" i="12"/>
  <c r="I61" i="12"/>
  <c r="G62" i="14"/>
  <c r="G62" i="17" s="1"/>
  <c r="I41" i="12"/>
  <c r="S42" i="14"/>
  <c r="I21" i="12"/>
  <c r="G22" i="14"/>
  <c r="G22" i="17" s="1"/>
  <c r="I11" i="12"/>
  <c r="M12" i="14"/>
  <c r="I3" i="12"/>
  <c r="M4" i="14"/>
  <c r="P18" i="12"/>
  <c r="Y19" i="14"/>
  <c r="D3" i="14"/>
  <c r="AP80" i="14"/>
  <c r="AP38" i="14"/>
  <c r="AP29" i="14"/>
  <c r="AP92" i="14"/>
  <c r="AP56" i="14"/>
  <c r="AP52" i="14"/>
  <c r="AP44" i="14"/>
  <c r="AP28" i="14"/>
  <c r="AP4" i="14"/>
  <c r="D14" i="30" s="1"/>
  <c r="M45" i="14"/>
  <c r="M45" i="17" s="1"/>
  <c r="V45" i="17" s="1"/>
  <c r="W86" i="14"/>
  <c r="AX86" i="15" s="1"/>
  <c r="AY86" i="15" s="1"/>
  <c r="W70" i="14"/>
  <c r="AX70" i="15" s="1"/>
  <c r="AY70" i="15" s="1"/>
  <c r="W54" i="14"/>
  <c r="AX54" i="15" s="1"/>
  <c r="AY54" i="15" s="1"/>
  <c r="W30" i="14"/>
  <c r="W14" i="14"/>
  <c r="AX14" i="15" s="1"/>
  <c r="AY14" i="15" s="1"/>
  <c r="W87" i="14"/>
  <c r="AX87" i="15" s="1"/>
  <c r="AY87" i="15" s="1"/>
  <c r="W71" i="14"/>
  <c r="AX71" i="15" s="1"/>
  <c r="AY71" i="15" s="1"/>
  <c r="W47" i="14"/>
  <c r="AX47" i="15" s="1"/>
  <c r="AY47" i="15" s="1"/>
  <c r="W31" i="14"/>
  <c r="AX31" i="15" s="1"/>
  <c r="AY31" i="15" s="1"/>
  <c r="W7" i="14"/>
  <c r="AX7" i="15" s="1"/>
  <c r="AY7" i="15" s="1"/>
  <c r="W80" i="14"/>
  <c r="AX80" i="15" s="1"/>
  <c r="AY80" i="15" s="1"/>
  <c r="W64" i="14"/>
  <c r="AX64" i="15" s="1"/>
  <c r="AY64" i="15" s="1"/>
  <c r="W48" i="14"/>
  <c r="AX48" i="15" s="1"/>
  <c r="AY48" i="15" s="1"/>
  <c r="W24" i="14"/>
  <c r="AX24" i="15" s="1"/>
  <c r="AY24" i="15" s="1"/>
  <c r="W16" i="14"/>
  <c r="AX16" i="15" s="1"/>
  <c r="AY16" i="15" s="1"/>
  <c r="W74" i="14"/>
  <c r="AX74" i="15" s="1"/>
  <c r="AY74" i="15" s="1"/>
  <c r="W50" i="14"/>
  <c r="AP3" i="14"/>
  <c r="D13" i="30" s="1"/>
  <c r="P7" i="12"/>
  <c r="I55" i="12"/>
  <c r="I29" i="12"/>
  <c r="G30" i="14"/>
  <c r="G30" i="17" s="1"/>
  <c r="P3" i="12"/>
  <c r="AE4" i="14"/>
  <c r="P11" i="12"/>
  <c r="AE12" i="14"/>
  <c r="P14" i="12"/>
  <c r="Y15" i="14"/>
  <c r="P15" i="12"/>
  <c r="AE16" i="14"/>
  <c r="P16" i="12"/>
  <c r="AK17" i="14"/>
  <c r="P20" i="12"/>
  <c r="AK21" i="14"/>
  <c r="P22" i="12"/>
  <c r="Y23" i="14"/>
  <c r="P24" i="12"/>
  <c r="AK25" i="14"/>
  <c r="AK25" i="17" s="1"/>
  <c r="P27" i="12"/>
  <c r="AE28" i="14"/>
  <c r="P28" i="12"/>
  <c r="AK29" i="14"/>
  <c r="AK29" i="17" s="1"/>
  <c r="P31" i="12"/>
  <c r="AE32" i="14"/>
  <c r="P34" i="12"/>
  <c r="Y35" i="14"/>
  <c r="P36" i="12"/>
  <c r="AK37" i="14"/>
  <c r="P39" i="12"/>
  <c r="AE40" i="14"/>
  <c r="P40" i="12"/>
  <c r="AK41" i="14"/>
  <c r="P43" i="12"/>
  <c r="AE44" i="14"/>
  <c r="P46" i="12"/>
  <c r="Y47" i="14"/>
  <c r="P55" i="12"/>
  <c r="AE56" i="14"/>
  <c r="P59" i="12"/>
  <c r="AE60" i="14"/>
  <c r="P9" i="12"/>
  <c r="P37" i="12"/>
  <c r="P57" i="12"/>
  <c r="P17" i="12"/>
  <c r="I60" i="12"/>
  <c r="S61" i="14"/>
  <c r="I54" i="12"/>
  <c r="I52" i="12"/>
  <c r="S53" i="14"/>
  <c r="I51" i="12"/>
  <c r="M55" i="14"/>
  <c r="AP99" i="14"/>
  <c r="AP45" i="14"/>
  <c r="AP100" i="14"/>
  <c r="AP88" i="14"/>
  <c r="AP84" i="14"/>
  <c r="AP64" i="14"/>
  <c r="AP40" i="14"/>
  <c r="AP36" i="14"/>
  <c r="AP24" i="14"/>
  <c r="AP20" i="14"/>
  <c r="W94" i="14"/>
  <c r="AX94" i="15" s="1"/>
  <c r="AY94" i="15" s="1"/>
  <c r="W46" i="14"/>
  <c r="AX46" i="15" s="1"/>
  <c r="AY46" i="15" s="1"/>
  <c r="W6" i="14"/>
  <c r="AX6" i="15" s="1"/>
  <c r="AY6" i="15" s="1"/>
  <c r="W63" i="14"/>
  <c r="AX63" i="15" s="1"/>
  <c r="AY63" i="15" s="1"/>
  <c r="W23" i="14"/>
  <c r="AX23" i="15" s="1"/>
  <c r="AY23" i="15" s="1"/>
  <c r="W88" i="14"/>
  <c r="AX88" i="15" s="1"/>
  <c r="AY88" i="15" s="1"/>
  <c r="W40" i="14"/>
  <c r="AX40" i="15" s="1"/>
  <c r="AY40" i="15" s="1"/>
  <c r="W98" i="14"/>
  <c r="AX98" i="15" s="1"/>
  <c r="AY98" i="15" s="1"/>
  <c r="W34" i="14"/>
  <c r="W18" i="14"/>
  <c r="I35" i="12"/>
  <c r="I53" i="12"/>
  <c r="G54" i="14"/>
  <c r="G54" i="17" s="1"/>
  <c r="V54" i="17" s="1"/>
  <c r="I45" i="12"/>
  <c r="G46" i="14"/>
  <c r="G46" i="17" s="1"/>
  <c r="V46" i="17" s="1"/>
  <c r="I37" i="12"/>
  <c r="G38" i="14"/>
  <c r="G38" i="17" s="1"/>
  <c r="I13" i="12"/>
  <c r="G14" i="14"/>
  <c r="G14" i="17" s="1"/>
  <c r="I5" i="12"/>
  <c r="G6" i="14"/>
  <c r="P2" i="12"/>
  <c r="Y3" i="14"/>
  <c r="P4" i="12"/>
  <c r="AK5" i="14"/>
  <c r="P6" i="12"/>
  <c r="Y7" i="14"/>
  <c r="P10" i="12"/>
  <c r="Y11" i="14"/>
  <c r="P12" i="12"/>
  <c r="AK13" i="14"/>
  <c r="AK13" i="17" s="1"/>
  <c r="P23" i="12"/>
  <c r="AE24" i="14"/>
  <c r="P26" i="12"/>
  <c r="Y27" i="14"/>
  <c r="AQ31" i="14"/>
  <c r="P32" i="12"/>
  <c r="AK33" i="14"/>
  <c r="P35" i="12"/>
  <c r="AE36" i="14"/>
  <c r="P38" i="12"/>
  <c r="Y39" i="14"/>
  <c r="P44" i="12"/>
  <c r="AK45" i="14"/>
  <c r="P47" i="12"/>
  <c r="AE48" i="14"/>
  <c r="P48" i="12"/>
  <c r="AK49" i="14"/>
  <c r="P50" i="12"/>
  <c r="Y51" i="14"/>
  <c r="Y51" i="17" s="1"/>
  <c r="P51" i="12"/>
  <c r="AE52" i="14"/>
  <c r="P54" i="12"/>
  <c r="Y55" i="14"/>
  <c r="P56" i="12"/>
  <c r="AK57" i="14"/>
  <c r="P58" i="12"/>
  <c r="Y59" i="14"/>
  <c r="P60" i="12"/>
  <c r="AK61" i="14"/>
  <c r="P13" i="12"/>
  <c r="I39" i="12"/>
  <c r="I59" i="12"/>
  <c r="P19" i="12"/>
  <c r="W20" i="14"/>
  <c r="AX20" i="15" s="1"/>
  <c r="AY20" i="15" s="1"/>
  <c r="W36" i="14"/>
  <c r="AX36" i="15" s="1"/>
  <c r="AY36" i="15" s="1"/>
  <c r="AP74" i="14"/>
  <c r="AP53" i="14"/>
  <c r="AP26" i="14"/>
  <c r="AP8" i="14"/>
  <c r="AP98" i="14"/>
  <c r="AP94" i="14"/>
  <c r="AP86" i="14"/>
  <c r="AP82" i="14"/>
  <c r="AP78" i="14"/>
  <c r="AP70" i="14"/>
  <c r="AP62" i="14"/>
  <c r="AP58" i="14"/>
  <c r="AP54" i="14"/>
  <c r="AP50" i="14"/>
  <c r="AP46" i="14"/>
  <c r="AP42" i="14"/>
  <c r="AP30" i="14"/>
  <c r="AP22" i="14"/>
  <c r="AP18" i="14"/>
  <c r="AP10" i="14"/>
  <c r="AP6" i="14"/>
  <c r="B26" i="1"/>
  <c r="AP35" i="14"/>
  <c r="P61" i="12"/>
  <c r="I23" i="12"/>
  <c r="P45" i="12"/>
  <c r="P30" i="12"/>
  <c r="I58" i="12"/>
  <c r="D59" i="14"/>
  <c r="D59" i="17" s="1"/>
  <c r="I50" i="12"/>
  <c r="D51" i="14"/>
  <c r="D51" i="17" s="1"/>
  <c r="V51" i="17" s="1"/>
  <c r="I42" i="12"/>
  <c r="D43" i="14"/>
  <c r="D43" i="17" s="1"/>
  <c r="V43" i="17" s="1"/>
  <c r="I34" i="12"/>
  <c r="D35" i="14"/>
  <c r="D35" i="17" s="1"/>
  <c r="I26" i="12"/>
  <c r="D27" i="14"/>
  <c r="D27" i="17" s="1"/>
  <c r="I18" i="12"/>
  <c r="D19" i="14"/>
  <c r="D19" i="17" s="1"/>
  <c r="I10" i="12"/>
  <c r="D11" i="14"/>
  <c r="D11" i="17" s="1"/>
  <c r="C26" i="1"/>
  <c r="AP91" i="14"/>
  <c r="AP68" i="14"/>
  <c r="AP57" i="14"/>
  <c r="AP34" i="14"/>
  <c r="I15" i="12"/>
  <c r="P41" i="12"/>
  <c r="P21" i="12"/>
  <c r="P25" i="12"/>
  <c r="I46" i="12"/>
  <c r="P33" i="12"/>
  <c r="AQ13" i="14"/>
  <c r="AQ53" i="14"/>
  <c r="AP90" i="14"/>
  <c r="AP66" i="14"/>
  <c r="AP48" i="14"/>
  <c r="AQ6" i="14"/>
  <c r="P29" i="12"/>
  <c r="P49" i="12"/>
  <c r="AQ4" i="14"/>
  <c r="E14" i="30" s="1"/>
  <c r="F14" i="30" s="1"/>
  <c r="AQ8" i="14"/>
  <c r="AQ12" i="14"/>
  <c r="AQ20" i="14"/>
  <c r="AQ28" i="14"/>
  <c r="AQ32" i="14"/>
  <c r="AQ40" i="14"/>
  <c r="AQ44" i="14"/>
  <c r="AQ52" i="14"/>
  <c r="AQ56" i="14"/>
  <c r="AQ60" i="14"/>
  <c r="AP77" i="14"/>
  <c r="AP71" i="14"/>
  <c r="AP14" i="14"/>
  <c r="I43" i="12"/>
  <c r="I38" i="12"/>
  <c r="I36" i="12"/>
  <c r="I32" i="12"/>
  <c r="I30" i="12"/>
  <c r="I28" i="12"/>
  <c r="I27" i="12"/>
  <c r="I22" i="12"/>
  <c r="I19" i="12"/>
  <c r="I14" i="12"/>
  <c r="I12" i="12"/>
  <c r="I9" i="12"/>
  <c r="I6" i="12"/>
  <c r="I4" i="12"/>
  <c r="AP89" i="14"/>
  <c r="AP73" i="14"/>
  <c r="AP69" i="14"/>
  <c r="AP65" i="14"/>
  <c r="AP61" i="14"/>
  <c r="AP49" i="14"/>
  <c r="AP37" i="14"/>
  <c r="AP33" i="14"/>
  <c r="AP21" i="14"/>
  <c r="AP17" i="14"/>
  <c r="AP13" i="14"/>
  <c r="D26" i="1"/>
  <c r="W8" i="14"/>
  <c r="AX8" i="15" s="1"/>
  <c r="AY8" i="15" s="1"/>
  <c r="AP85" i="14"/>
  <c r="AQ54" i="14"/>
  <c r="AQ22" i="14"/>
  <c r="AQ14" i="14"/>
  <c r="AQ26" i="14"/>
  <c r="G33" i="14"/>
  <c r="G33" i="17" s="1"/>
  <c r="S37" i="14"/>
  <c r="S29" i="14"/>
  <c r="S13" i="14"/>
  <c r="S5" i="14"/>
  <c r="G4" i="1" s="1"/>
  <c r="E26" i="1"/>
  <c r="AP97" i="14"/>
  <c r="AP59" i="14"/>
  <c r="AP47" i="14"/>
  <c r="AP43" i="14"/>
  <c r="AQ38" i="14"/>
  <c r="AP27" i="14"/>
  <c r="AQ17" i="14"/>
  <c r="AQ21" i="14"/>
  <c r="AQ29" i="14"/>
  <c r="AQ61" i="14"/>
  <c r="N10" i="13"/>
  <c r="P10" i="14"/>
  <c r="F4" i="1" s="1"/>
  <c r="W100" i="14"/>
  <c r="AX100" i="15" s="1"/>
  <c r="AY100" i="15" s="1"/>
  <c r="G26" i="1"/>
  <c r="W77" i="14"/>
  <c r="AX77" i="15" s="1"/>
  <c r="AY77" i="15" s="1"/>
  <c r="W61" i="14"/>
  <c r="AX61" i="15" s="1"/>
  <c r="AY61" i="15" s="1"/>
  <c r="AP93" i="14"/>
  <c r="AP87" i="14"/>
  <c r="AP83" i="14"/>
  <c r="AP63" i="14"/>
  <c r="AQ46" i="14"/>
  <c r="AP41" i="14"/>
  <c r="AP31" i="14"/>
  <c r="AP95" i="14"/>
  <c r="AP79" i="14"/>
  <c r="AP75" i="14"/>
  <c r="AP67" i="14"/>
  <c r="AP51" i="14"/>
  <c r="AP39" i="14"/>
  <c r="AP23" i="14"/>
  <c r="AP15" i="14"/>
  <c r="AP11" i="14"/>
  <c r="D19" i="30" s="1"/>
  <c r="AP7" i="14"/>
  <c r="D16" i="30" s="1"/>
  <c r="W92" i="14"/>
  <c r="AX92" i="15" s="1"/>
  <c r="AY92" i="15" s="1"/>
  <c r="W84" i="14"/>
  <c r="AX84" i="15" s="1"/>
  <c r="AY84" i="15" s="1"/>
  <c r="W76" i="14"/>
  <c r="AX76" i="15" s="1"/>
  <c r="AY76" i="15" s="1"/>
  <c r="W68" i="14"/>
  <c r="AX68" i="15" s="1"/>
  <c r="AY68" i="15" s="1"/>
  <c r="W60" i="14"/>
  <c r="AX60" i="15" s="1"/>
  <c r="AY60" i="15" s="1"/>
  <c r="W52" i="14"/>
  <c r="AX52" i="15" s="1"/>
  <c r="AY52" i="15" s="1"/>
  <c r="W44" i="14"/>
  <c r="AX44" i="15" s="1"/>
  <c r="AY44" i="15" s="1"/>
  <c r="W28" i="14"/>
  <c r="AX28" i="15" s="1"/>
  <c r="AY28" i="15" s="1"/>
  <c r="W12" i="14"/>
  <c r="AX12" i="15" s="1"/>
  <c r="W4" i="14"/>
  <c r="AX4" i="15" s="1"/>
  <c r="AY4" i="15" s="1"/>
  <c r="AQ37" i="14"/>
  <c r="AQ30" i="14"/>
  <c r="AP25" i="14"/>
  <c r="AP19" i="14"/>
  <c r="AP81" i="14"/>
  <c r="AQ62" i="14"/>
  <c r="AQ45" i="14"/>
  <c r="AP9" i="14"/>
  <c r="AP5" i="14"/>
  <c r="D15" i="30" s="1"/>
  <c r="H5" i="1"/>
  <c r="I5" i="1"/>
  <c r="AQ92" i="14"/>
  <c r="AQ87" i="14"/>
  <c r="AQ80" i="14"/>
  <c r="AQ70" i="14"/>
  <c r="J5" i="1"/>
  <c r="J26" i="1" s="1"/>
  <c r="AQ65" i="14"/>
  <c r="K5" i="1"/>
  <c r="K26" i="1" s="1"/>
  <c r="AQ97" i="14"/>
  <c r="AQ89" i="14"/>
  <c r="L5" i="1"/>
  <c r="L26" i="1" s="1"/>
  <c r="AQ77" i="14"/>
  <c r="M5" i="1"/>
  <c r="M26" i="1" s="1"/>
  <c r="AQ88" i="14"/>
  <c r="AQ64" i="14"/>
  <c r="AQ100" i="14"/>
  <c r="AQ71" i="14"/>
  <c r="AR30" i="14"/>
  <c r="AX30" i="15" s="1"/>
  <c r="AY30" i="15" s="1"/>
  <c r="AR22" i="14"/>
  <c r="AX22" i="15" s="1"/>
  <c r="AY22" i="15" s="1"/>
  <c r="N7" i="18"/>
  <c r="N9" i="18"/>
  <c r="I10" i="18"/>
  <c r="N2" i="18"/>
  <c r="N3" i="18"/>
  <c r="C10" i="18"/>
  <c r="N4" i="18"/>
  <c r="N6" i="18"/>
  <c r="N13" i="16"/>
  <c r="AR97" i="14"/>
  <c r="AR65" i="14"/>
  <c r="AR89" i="14"/>
  <c r="AR73" i="14"/>
  <c r="AR57" i="14"/>
  <c r="AR49" i="14"/>
  <c r="AR33" i="14"/>
  <c r="AR9" i="14"/>
  <c r="AR82" i="14"/>
  <c r="AR58" i="14"/>
  <c r="AR34" i="14"/>
  <c r="AX34" i="15" s="1"/>
  <c r="AY34" i="15" s="1"/>
  <c r="AR90" i="14"/>
  <c r="AR66" i="14"/>
  <c r="AX66" i="15" s="1"/>
  <c r="AY66" i="15" s="1"/>
  <c r="AR50" i="14"/>
  <c r="AX50" i="15" s="1"/>
  <c r="AY50" i="15" s="1"/>
  <c r="AR26" i="14"/>
  <c r="AR42" i="14"/>
  <c r="AX42" i="15" s="1"/>
  <c r="AY42" i="15" s="1"/>
  <c r="AR18" i="14"/>
  <c r="AX18" i="15" s="1"/>
  <c r="AY18" i="15" s="1"/>
  <c r="AR10" i="14"/>
  <c r="AR83" i="14"/>
  <c r="AR99" i="14"/>
  <c r="AR91" i="14"/>
  <c r="AR75" i="14"/>
  <c r="AR67" i="14"/>
  <c r="AR59" i="14"/>
  <c r="AR51" i="14"/>
  <c r="AR43" i="14"/>
  <c r="AR35" i="14"/>
  <c r="AR27" i="14"/>
  <c r="AR19" i="14"/>
  <c r="AR11" i="14"/>
  <c r="AR3" i="14"/>
  <c r="AQ81" i="14"/>
  <c r="AQ73" i="14"/>
  <c r="AQ49" i="14"/>
  <c r="AQ41" i="14"/>
  <c r="AQ33" i="14"/>
  <c r="AQ25" i="14"/>
  <c r="AQ9" i="14"/>
  <c r="AQ98" i="14"/>
  <c r="AQ58" i="14"/>
  <c r="AQ42" i="14"/>
  <c r="AQ34" i="14"/>
  <c r="AQ90" i="14"/>
  <c r="AQ82" i="14"/>
  <c r="AQ18" i="14"/>
  <c r="AQ74" i="14"/>
  <c r="AQ66" i="14"/>
  <c r="AQ50" i="14"/>
  <c r="AQ10" i="14"/>
  <c r="AQ99" i="14"/>
  <c r="AQ91" i="14"/>
  <c r="AQ83" i="14"/>
  <c r="AQ75" i="14"/>
  <c r="AQ67" i="14"/>
  <c r="AQ59" i="14"/>
  <c r="AQ51" i="14"/>
  <c r="AQ43" i="14"/>
  <c r="AQ35" i="14"/>
  <c r="AQ27" i="14"/>
  <c r="AQ19" i="14"/>
  <c r="AQ11" i="14"/>
  <c r="E19" i="30" s="1"/>
  <c r="F19" i="30" s="1"/>
  <c r="W93" i="14"/>
  <c r="AX93" i="15" s="1"/>
  <c r="AY93" i="15" s="1"/>
  <c r="W85" i="14"/>
  <c r="AX85" i="15" s="1"/>
  <c r="AY85" i="15" s="1"/>
  <c r="W53" i="14"/>
  <c r="AX53" i="15" s="1"/>
  <c r="AY53" i="15" s="1"/>
  <c r="W29" i="14"/>
  <c r="AX29" i="15" s="1"/>
  <c r="AY29" i="15" s="1"/>
  <c r="W82" i="14"/>
  <c r="W10" i="14"/>
  <c r="V99" i="14"/>
  <c r="V91" i="14"/>
  <c r="V83" i="14"/>
  <c r="V75" i="14"/>
  <c r="V67" i="14"/>
  <c r="V59" i="14"/>
  <c r="V51" i="14"/>
  <c r="V43" i="14"/>
  <c r="V35" i="14"/>
  <c r="V27" i="14"/>
  <c r="V19" i="14"/>
  <c r="V11" i="14"/>
  <c r="V98" i="14"/>
  <c r="V90" i="14"/>
  <c r="V82" i="14"/>
  <c r="V74" i="14"/>
  <c r="V66" i="14"/>
  <c r="V58" i="14"/>
  <c r="V50" i="14"/>
  <c r="V42" i="14"/>
  <c r="V34" i="14"/>
  <c r="V26" i="14"/>
  <c r="V18" i="14"/>
  <c r="U100" i="14"/>
  <c r="U96" i="14"/>
  <c r="U92" i="14"/>
  <c r="U88" i="14"/>
  <c r="U84" i="14"/>
  <c r="U80" i="14"/>
  <c r="U76" i="14"/>
  <c r="U72" i="14"/>
  <c r="U68" i="14"/>
  <c r="U64" i="14"/>
  <c r="U60" i="14"/>
  <c r="U56" i="14"/>
  <c r="U52" i="14"/>
  <c r="U48" i="14"/>
  <c r="U44" i="14"/>
  <c r="U40" i="14"/>
  <c r="U36" i="14"/>
  <c r="U32" i="14"/>
  <c r="U28" i="14"/>
  <c r="U24" i="14"/>
  <c r="U20" i="14"/>
  <c r="U16" i="14"/>
  <c r="U12" i="14"/>
  <c r="U8" i="14"/>
  <c r="U4" i="14"/>
  <c r="V97" i="14"/>
  <c r="V89" i="14"/>
  <c r="V81" i="14"/>
  <c r="V73" i="14"/>
  <c r="V65" i="14"/>
  <c r="V57" i="14"/>
  <c r="V49" i="14"/>
  <c r="V41" i="14"/>
  <c r="V33" i="14"/>
  <c r="V25" i="14"/>
  <c r="V17" i="14"/>
  <c r="V9" i="14"/>
  <c r="U97" i="14"/>
  <c r="U93" i="14"/>
  <c r="U89" i="14"/>
  <c r="U85" i="14"/>
  <c r="U81" i="14"/>
  <c r="U77" i="14"/>
  <c r="U73" i="14"/>
  <c r="U69" i="14"/>
  <c r="U65" i="14"/>
  <c r="U61" i="14"/>
  <c r="U57" i="14"/>
  <c r="U53" i="14"/>
  <c r="U49" i="14"/>
  <c r="U45" i="14"/>
  <c r="U41" i="14"/>
  <c r="U37" i="14"/>
  <c r="U33" i="14"/>
  <c r="U29" i="14"/>
  <c r="U25" i="14"/>
  <c r="U21" i="14"/>
  <c r="U17" i="14"/>
  <c r="U13" i="14"/>
  <c r="U9" i="14"/>
  <c r="U5" i="14"/>
  <c r="V96" i="14"/>
  <c r="AW96" i="15" s="1"/>
  <c r="V88" i="14"/>
  <c r="V80" i="14"/>
  <c r="V72" i="14"/>
  <c r="AW72" i="15" s="1"/>
  <c r="V64" i="14"/>
  <c r="V56" i="14"/>
  <c r="V48" i="14"/>
  <c r="V40" i="14"/>
  <c r="V32" i="14"/>
  <c r="V24" i="14"/>
  <c r="B24" i="27" s="1"/>
  <c r="V16" i="14"/>
  <c r="V8" i="14"/>
  <c r="B8" i="27" s="1"/>
  <c r="V95" i="14"/>
  <c r="AW95" i="15" s="1"/>
  <c r="V87" i="14"/>
  <c r="V79" i="14"/>
  <c r="AW79" i="15" s="1"/>
  <c r="V71" i="14"/>
  <c r="V63" i="14"/>
  <c r="AW63" i="15" s="1"/>
  <c r="V55" i="14"/>
  <c r="V47" i="14"/>
  <c r="V39" i="14"/>
  <c r="V31" i="14"/>
  <c r="V23" i="14"/>
  <c r="V15" i="14"/>
  <c r="V7" i="14"/>
  <c r="V94" i="14"/>
  <c r="AW94" i="15" s="1"/>
  <c r="V86" i="14"/>
  <c r="AW86" i="15" s="1"/>
  <c r="V78" i="14"/>
  <c r="AW78" i="15" s="1"/>
  <c r="V70" i="14"/>
  <c r="V62" i="14"/>
  <c r="V54" i="14"/>
  <c r="U98" i="14"/>
  <c r="U94" i="14"/>
  <c r="U90" i="14"/>
  <c r="U86" i="14"/>
  <c r="U82" i="14"/>
  <c r="U78" i="14"/>
  <c r="U74" i="14"/>
  <c r="U70" i="14"/>
  <c r="U66" i="14"/>
  <c r="U62" i="14"/>
  <c r="U58" i="14"/>
  <c r="U54" i="14"/>
  <c r="U50" i="14"/>
  <c r="U46" i="14"/>
  <c r="U42" i="14"/>
  <c r="U38" i="14"/>
  <c r="U34" i="14"/>
  <c r="U30" i="14"/>
  <c r="U26" i="14"/>
  <c r="U22" i="14"/>
  <c r="U18" i="14"/>
  <c r="U14" i="14"/>
  <c r="U10" i="14"/>
  <c r="U6" i="14"/>
  <c r="V46" i="14"/>
  <c r="V38" i="14"/>
  <c r="V30" i="14"/>
  <c r="V22" i="14"/>
  <c r="B22" i="27" s="1"/>
  <c r="V14" i="14"/>
  <c r="B14" i="27" s="1"/>
  <c r="V6" i="14"/>
  <c r="B6" i="27" s="1"/>
  <c r="J6" i="15" s="1"/>
  <c r="W97" i="14"/>
  <c r="W89" i="14"/>
  <c r="W81" i="14"/>
  <c r="AX81" i="15" s="1"/>
  <c r="AY81" i="15" s="1"/>
  <c r="W73" i="14"/>
  <c r="W65" i="14"/>
  <c r="W57" i="14"/>
  <c r="W49" i="14"/>
  <c r="W41" i="14"/>
  <c r="AX41" i="15" s="1"/>
  <c r="AY41" i="15" s="1"/>
  <c r="W33" i="14"/>
  <c r="W25" i="14"/>
  <c r="AX25" i="15" s="1"/>
  <c r="AY25" i="15" s="1"/>
  <c r="W17" i="14"/>
  <c r="AX17" i="15" s="1"/>
  <c r="AY17" i="15" s="1"/>
  <c r="W9" i="14"/>
  <c r="U3" i="14"/>
  <c r="V93" i="14"/>
  <c r="AW93" i="15" s="1"/>
  <c r="V85" i="14"/>
  <c r="AW85" i="15" s="1"/>
  <c r="V77" i="14"/>
  <c r="V69" i="14"/>
  <c r="AW69" i="15" s="1"/>
  <c r="V61" i="14"/>
  <c r="V53" i="14"/>
  <c r="V45" i="14"/>
  <c r="V37" i="14"/>
  <c r="V29" i="14"/>
  <c r="V21" i="14"/>
  <c r="B21" i="27" s="1"/>
  <c r="V13" i="14"/>
  <c r="V5" i="14"/>
  <c r="B5" i="27" s="1"/>
  <c r="Y6" i="15" s="1"/>
  <c r="U99" i="14"/>
  <c r="U95" i="14"/>
  <c r="U91" i="14"/>
  <c r="U87" i="14"/>
  <c r="U83" i="14"/>
  <c r="U79" i="14"/>
  <c r="U75" i="14"/>
  <c r="U71" i="14"/>
  <c r="U67" i="14"/>
  <c r="U63" i="14"/>
  <c r="U59" i="14"/>
  <c r="U55" i="14"/>
  <c r="U51" i="14"/>
  <c r="U47" i="14"/>
  <c r="U43" i="14"/>
  <c r="U39" i="14"/>
  <c r="U35" i="14"/>
  <c r="U31" i="14"/>
  <c r="U27" i="14"/>
  <c r="U23" i="14"/>
  <c r="U19" i="14"/>
  <c r="U15" i="14"/>
  <c r="U11" i="14"/>
  <c r="U7" i="14"/>
  <c r="V100" i="14"/>
  <c r="V92" i="14"/>
  <c r="V84" i="14"/>
  <c r="AW84" i="15" s="1"/>
  <c r="V76" i="14"/>
  <c r="AW76" i="15" s="1"/>
  <c r="V68" i="14"/>
  <c r="AW68" i="15" s="1"/>
  <c r="V60" i="14"/>
  <c r="V52" i="14"/>
  <c r="V44" i="14"/>
  <c r="V36" i="14"/>
  <c r="V28" i="14"/>
  <c r="B28" i="27" s="1"/>
  <c r="V20" i="14"/>
  <c r="B20" i="27" s="1"/>
  <c r="V12" i="14"/>
  <c r="V4" i="14"/>
  <c r="B4" i="27" s="1"/>
  <c r="V4" i="15" s="1"/>
  <c r="AT4" i="15" s="1"/>
  <c r="W45" i="14"/>
  <c r="AX45" i="15" s="1"/>
  <c r="AY45" i="15" s="1"/>
  <c r="W21" i="14"/>
  <c r="AX21" i="15" s="1"/>
  <c r="AY21" i="15" s="1"/>
  <c r="W90" i="14"/>
  <c r="W58" i="14"/>
  <c r="W26" i="14"/>
  <c r="W69" i="14"/>
  <c r="AX69" i="15" s="1"/>
  <c r="AY69" i="15" s="1"/>
  <c r="W37" i="14"/>
  <c r="AX37" i="15" s="1"/>
  <c r="AY37" i="15" s="1"/>
  <c r="W13" i="14"/>
  <c r="AX13" i="15" s="1"/>
  <c r="AY13" i="15" s="1"/>
  <c r="W5" i="14"/>
  <c r="AX5" i="15" s="1"/>
  <c r="AY5" i="15" s="1"/>
  <c r="W99" i="14"/>
  <c r="W91" i="14"/>
  <c r="W83" i="14"/>
  <c r="W75" i="14"/>
  <c r="W67" i="14"/>
  <c r="W59" i="14"/>
  <c r="W51" i="14"/>
  <c r="W43" i="14"/>
  <c r="W35" i="14"/>
  <c r="W27" i="14"/>
  <c r="W19" i="14"/>
  <c r="W11" i="14"/>
  <c r="W3" i="14"/>
  <c r="V3" i="14"/>
  <c r="B3" i="27" s="1"/>
  <c r="I56" i="12"/>
  <c r="I48" i="12"/>
  <c r="I40" i="12"/>
  <c r="I24" i="12"/>
  <c r="I16" i="12"/>
  <c r="I8" i="12"/>
  <c r="I33" i="12"/>
  <c r="I57" i="12"/>
  <c r="I25" i="12"/>
  <c r="I47" i="12"/>
  <c r="I49" i="12"/>
  <c r="I17" i="12"/>
  <c r="AQ83" i="17" l="1"/>
  <c r="AQ91" i="17"/>
  <c r="AQ92" i="17"/>
  <c r="AQ94" i="17"/>
  <c r="AQ73" i="15"/>
  <c r="AT73" i="15" s="1"/>
  <c r="AQ67" i="15"/>
  <c r="AT67" i="15" s="1"/>
  <c r="AQ79" i="15"/>
  <c r="AT79" i="15" s="1"/>
  <c r="AK45" i="17"/>
  <c r="AQ68" i="15"/>
  <c r="AT68" i="15" s="1"/>
  <c r="AQ71" i="15"/>
  <c r="AT71" i="15" s="1"/>
  <c r="AQ71" i="17"/>
  <c r="AK41" i="17"/>
  <c r="AQ80" i="15"/>
  <c r="AT80" i="15" s="1"/>
  <c r="AQ69" i="17"/>
  <c r="AQ81" i="15"/>
  <c r="AT81" i="15" s="1"/>
  <c r="AQ70" i="15"/>
  <c r="AT70" i="15" s="1"/>
  <c r="AQ72" i="15"/>
  <c r="AT72" i="15" s="1"/>
  <c r="AQ74" i="15"/>
  <c r="AT74" i="15" s="1"/>
  <c r="AQ64" i="15"/>
  <c r="AT64" i="15" s="1"/>
  <c r="AQ76" i="15"/>
  <c r="AT76" i="15" s="1"/>
  <c r="AE48" i="17"/>
  <c r="AE40" i="17"/>
  <c r="AE16" i="17"/>
  <c r="AE81" i="17"/>
  <c r="AQ81" i="17" s="1"/>
  <c r="AQ77" i="15"/>
  <c r="AT77" i="15" s="1"/>
  <c r="AQ76" i="17"/>
  <c r="AQ89" i="17"/>
  <c r="AQ86" i="15"/>
  <c r="AT86" i="15" s="1"/>
  <c r="AQ88" i="15"/>
  <c r="AT88" i="15" s="1"/>
  <c r="AQ90" i="15"/>
  <c r="AT90" i="15" s="1"/>
  <c r="AQ92" i="15"/>
  <c r="AT92" i="15" s="1"/>
  <c r="AQ94" i="15"/>
  <c r="AT94" i="15" s="1"/>
  <c r="AQ96" i="15"/>
  <c r="AT96" i="15" s="1"/>
  <c r="AQ98" i="15"/>
  <c r="AT98" i="15" s="1"/>
  <c r="AQ100" i="15"/>
  <c r="AT100" i="15" s="1"/>
  <c r="AQ51" i="15"/>
  <c r="AT51" i="15" s="1"/>
  <c r="AQ78" i="15"/>
  <c r="AT78" i="15" s="1"/>
  <c r="AQ51" i="17"/>
  <c r="AQ87" i="15"/>
  <c r="AT87" i="15" s="1"/>
  <c r="AQ89" i="15"/>
  <c r="AT89" i="15" s="1"/>
  <c r="AQ91" i="15"/>
  <c r="AT91" i="15" s="1"/>
  <c r="AQ93" i="15"/>
  <c r="AT93" i="15" s="1"/>
  <c r="AQ95" i="15"/>
  <c r="AT95" i="15" s="1"/>
  <c r="AQ97" i="15"/>
  <c r="AT97" i="15" s="1"/>
  <c r="AQ99" i="15"/>
  <c r="AT99" i="15" s="1"/>
  <c r="AQ64" i="17"/>
  <c r="AQ77" i="17"/>
  <c r="AQ78" i="17"/>
  <c r="AQ90" i="17"/>
  <c r="AQ67" i="17"/>
  <c r="AQ68" i="17"/>
  <c r="AQ79" i="17"/>
  <c r="AQ80" i="17"/>
  <c r="AQ70" i="17"/>
  <c r="AQ82" i="17"/>
  <c r="AQ95" i="17"/>
  <c r="AQ96" i="17"/>
  <c r="AQ72" i="17"/>
  <c r="AQ73" i="17"/>
  <c r="AQ86" i="17"/>
  <c r="AQ97" i="17"/>
  <c r="AQ98" i="17"/>
  <c r="AQ74" i="17"/>
  <c r="AQ75" i="17"/>
  <c r="AQ87" i="17"/>
  <c r="AQ88" i="17"/>
  <c r="AQ93" i="17"/>
  <c r="AQ99" i="17"/>
  <c r="AQ100" i="17"/>
  <c r="AQ54" i="17"/>
  <c r="AQ85" i="17"/>
  <c r="AQ85" i="15"/>
  <c r="AT85" i="15" s="1"/>
  <c r="AQ84" i="15"/>
  <c r="AT84" i="15" s="1"/>
  <c r="Y84" i="17"/>
  <c r="AQ84" i="17" s="1"/>
  <c r="H26" i="1"/>
  <c r="H5" i="30"/>
  <c r="D20" i="30"/>
  <c r="C5" i="30"/>
  <c r="E5" i="30" s="1"/>
  <c r="H3" i="30"/>
  <c r="J3" i="30" s="1"/>
  <c r="C3" i="30"/>
  <c r="K32" i="30"/>
  <c r="K14" i="30"/>
  <c r="K15" i="30"/>
  <c r="K16" i="30"/>
  <c r="K17" i="30"/>
  <c r="N16" i="30"/>
  <c r="K18" i="30"/>
  <c r="K19" i="30"/>
  <c r="K20" i="30"/>
  <c r="N13" i="30"/>
  <c r="N14" i="30" s="1"/>
  <c r="S20" i="17"/>
  <c r="AN20" i="15"/>
  <c r="AK20" i="15"/>
  <c r="AK20" i="17" s="1"/>
  <c r="AH20" i="15"/>
  <c r="AH20" i="17" s="1"/>
  <c r="AE20" i="15"/>
  <c r="AE20" i="17" s="1"/>
  <c r="AB20" i="15"/>
  <c r="Y20" i="15"/>
  <c r="S28" i="17"/>
  <c r="AN28" i="15"/>
  <c r="AN28" i="17" s="1"/>
  <c r="AK28" i="15"/>
  <c r="AH28" i="15"/>
  <c r="AH28" i="17" s="1"/>
  <c r="AE28" i="15"/>
  <c r="AB28" i="15"/>
  <c r="Y28" i="15"/>
  <c r="S5" i="17"/>
  <c r="AN6" i="15"/>
  <c r="AN6" i="17" s="1"/>
  <c r="AK6" i="15"/>
  <c r="AK6" i="17" s="1"/>
  <c r="AH6" i="15"/>
  <c r="AH6" i="17" s="1"/>
  <c r="AE6" i="15"/>
  <c r="AE6" i="17" s="1"/>
  <c r="AB6" i="15"/>
  <c r="AN5" i="15"/>
  <c r="AN5" i="17" s="1"/>
  <c r="AK5" i="15"/>
  <c r="AK5" i="17" s="1"/>
  <c r="AH5" i="15"/>
  <c r="AH5" i="17" s="1"/>
  <c r="AE5" i="15"/>
  <c r="AB5" i="15"/>
  <c r="Y5" i="15"/>
  <c r="AN21" i="15"/>
  <c r="AN21" i="17" s="1"/>
  <c r="AK21" i="15"/>
  <c r="AK21" i="17" s="1"/>
  <c r="AH21" i="15"/>
  <c r="AH21" i="17" s="1"/>
  <c r="AE21" i="15"/>
  <c r="AE21" i="17" s="1"/>
  <c r="AB21" i="15"/>
  <c r="Y21" i="15"/>
  <c r="AN14" i="15"/>
  <c r="AK14" i="15"/>
  <c r="AK14" i="17" s="1"/>
  <c r="AH14" i="15"/>
  <c r="AE14" i="15"/>
  <c r="AB14" i="15"/>
  <c r="Y14" i="15"/>
  <c r="AN22" i="15"/>
  <c r="AN22" i="17" s="1"/>
  <c r="AK22" i="15"/>
  <c r="AK22" i="17" s="1"/>
  <c r="AH22" i="15"/>
  <c r="AH22" i="17" s="1"/>
  <c r="AE22" i="15"/>
  <c r="AE22" i="17" s="1"/>
  <c r="AB22" i="15"/>
  <c r="Y22" i="15"/>
  <c r="AN24" i="15"/>
  <c r="AN24" i="17" s="1"/>
  <c r="AK24" i="15"/>
  <c r="AK24" i="17" s="1"/>
  <c r="AH24" i="15"/>
  <c r="AH24" i="17" s="1"/>
  <c r="AE24" i="15"/>
  <c r="AE24" i="17" s="1"/>
  <c r="AB24" i="15"/>
  <c r="Y24" i="15"/>
  <c r="F32" i="1"/>
  <c r="F43" i="1" s="1"/>
  <c r="E32" i="1"/>
  <c r="G32" i="1" s="1"/>
  <c r="AQ58" i="15"/>
  <c r="Y58" i="17"/>
  <c r="AQ58" i="17" s="1"/>
  <c r="AQ62" i="15"/>
  <c r="Y62" i="17"/>
  <c r="AQ62" i="17" s="1"/>
  <c r="AQ16" i="15"/>
  <c r="AT16" i="15" s="1"/>
  <c r="Y16" i="17"/>
  <c r="AQ16" i="17" s="1"/>
  <c r="AQ40" i="15"/>
  <c r="AT40" i="15" s="1"/>
  <c r="Y40" i="17"/>
  <c r="AQ40" i="17" s="1"/>
  <c r="AQ41" i="15"/>
  <c r="AT41" i="15" s="1"/>
  <c r="Y41" i="17"/>
  <c r="AQ43" i="15"/>
  <c r="AT43" i="15" s="1"/>
  <c r="Y43" i="17"/>
  <c r="AQ43" i="17" s="1"/>
  <c r="AQ45" i="15"/>
  <c r="AT45" i="15" s="1"/>
  <c r="Y45" i="17"/>
  <c r="AQ45" i="17" s="1"/>
  <c r="AQ46" i="15"/>
  <c r="AT46" i="15" s="1"/>
  <c r="Y46" i="17"/>
  <c r="AQ46" i="17" s="1"/>
  <c r="AQ48" i="15"/>
  <c r="AT48" i="15" s="1"/>
  <c r="Y48" i="17"/>
  <c r="AQ48" i="17" s="1"/>
  <c r="AQ50" i="15"/>
  <c r="AT50" i="15" s="1"/>
  <c r="Y50" i="17"/>
  <c r="AQ50" i="17" s="1"/>
  <c r="B12" i="27"/>
  <c r="J12" i="15" s="1"/>
  <c r="B11" i="27"/>
  <c r="S21" i="17"/>
  <c r="AW19" i="15"/>
  <c r="AX19" i="15"/>
  <c r="AY19" i="15" s="1"/>
  <c r="AV19" i="15"/>
  <c r="S4" i="17"/>
  <c r="AB3" i="15"/>
  <c r="Y3" i="15"/>
  <c r="B23" i="1"/>
  <c r="C4" i="1"/>
  <c r="B4" i="1"/>
  <c r="E4" i="1"/>
  <c r="AW11" i="15"/>
  <c r="AW27" i="15"/>
  <c r="AW35" i="15"/>
  <c r="AW43" i="15"/>
  <c r="AW51" i="15"/>
  <c r="AW59" i="15"/>
  <c r="AW67" i="15"/>
  <c r="AW75" i="15"/>
  <c r="AW83" i="15"/>
  <c r="AW91" i="15"/>
  <c r="AW99" i="15"/>
  <c r="AW50" i="15"/>
  <c r="AW66" i="15"/>
  <c r="AW74" i="15"/>
  <c r="AW18" i="15"/>
  <c r="AW82" i="15"/>
  <c r="AW90" i="15"/>
  <c r="AW34" i="15"/>
  <c r="AW42" i="15"/>
  <c r="AW58" i="15"/>
  <c r="AW98" i="15"/>
  <c r="AW9" i="15"/>
  <c r="AW25" i="15"/>
  <c r="AW33" i="15"/>
  <c r="AW41" i="15"/>
  <c r="AW49" i="15"/>
  <c r="AW73" i="15"/>
  <c r="AW81" i="15"/>
  <c r="AX3" i="15"/>
  <c r="AY3" i="15" s="1"/>
  <c r="AX11" i="15"/>
  <c r="AY11" i="15" s="1"/>
  <c r="AX27" i="15"/>
  <c r="AY27" i="15" s="1"/>
  <c r="AX35" i="15"/>
  <c r="AY35" i="15" s="1"/>
  <c r="AX43" i="15"/>
  <c r="AY43" i="15" s="1"/>
  <c r="AX51" i="15"/>
  <c r="AY51" i="15" s="1"/>
  <c r="AX59" i="15"/>
  <c r="AY59" i="15" s="1"/>
  <c r="AX67" i="15"/>
  <c r="AY67" i="15" s="1"/>
  <c r="AX75" i="15"/>
  <c r="AY75" i="15" s="1"/>
  <c r="AX91" i="15"/>
  <c r="AY91" i="15" s="1"/>
  <c r="AX99" i="15"/>
  <c r="AY99" i="15" s="1"/>
  <c r="AX83" i="15"/>
  <c r="AY83" i="15" s="1"/>
  <c r="AX10" i="15"/>
  <c r="AY10" i="15" s="1"/>
  <c r="AX26" i="15"/>
  <c r="AY26" i="15" s="1"/>
  <c r="AX90" i="15"/>
  <c r="AY90" i="15" s="1"/>
  <c r="AX58" i="15"/>
  <c r="AY58" i="15" s="1"/>
  <c r="AX82" i="15"/>
  <c r="AY82" i="15" s="1"/>
  <c r="AX9" i="15"/>
  <c r="AY9" i="15" s="1"/>
  <c r="AX33" i="15"/>
  <c r="AY33" i="15" s="1"/>
  <c r="AX49" i="15"/>
  <c r="AY49" i="15" s="1"/>
  <c r="AX57" i="15"/>
  <c r="AY57" i="15" s="1"/>
  <c r="AX73" i="15"/>
  <c r="AY73" i="15" s="1"/>
  <c r="AX89" i="15"/>
  <c r="AY89" i="15" s="1"/>
  <c r="AX65" i="15"/>
  <c r="AY65" i="15" s="1"/>
  <c r="AX97" i="15"/>
  <c r="AY97" i="15" s="1"/>
  <c r="AW71" i="15"/>
  <c r="AW100" i="15"/>
  <c r="AW64" i="15"/>
  <c r="AW88" i="15"/>
  <c r="AW77" i="15"/>
  <c r="AW89" i="15"/>
  <c r="AW97" i="15"/>
  <c r="AW65" i="15"/>
  <c r="AW70" i="15"/>
  <c r="AW80" i="15"/>
  <c r="AW87" i="15"/>
  <c r="AW92" i="15"/>
  <c r="AV5" i="15"/>
  <c r="AV9" i="15"/>
  <c r="AW45" i="15"/>
  <c r="AW62" i="15"/>
  <c r="AV81" i="15"/>
  <c r="AZ81" i="15" s="1"/>
  <c r="AV25" i="15"/>
  <c r="AW30" i="15"/>
  <c r="AW37" i="15"/>
  <c r="AV7" i="15"/>
  <c r="AV11" i="15"/>
  <c r="AV15" i="15"/>
  <c r="AV23" i="15"/>
  <c r="AV39" i="15"/>
  <c r="AV51" i="15"/>
  <c r="AV67" i="15"/>
  <c r="AV75" i="15"/>
  <c r="AV79" i="15"/>
  <c r="AV95" i="15"/>
  <c r="AZ95" i="15" s="1"/>
  <c r="AV31" i="15"/>
  <c r="AV41" i="15"/>
  <c r="AW46" i="15"/>
  <c r="AV63" i="15"/>
  <c r="AV83" i="15"/>
  <c r="AZ83" i="15" s="1"/>
  <c r="AV87" i="15"/>
  <c r="AZ87" i="15" s="1"/>
  <c r="AV93" i="15"/>
  <c r="AZ93" i="15" s="1"/>
  <c r="AW61" i="15"/>
  <c r="AW29" i="15"/>
  <c r="AW21" i="15"/>
  <c r="AW17" i="15"/>
  <c r="AV27" i="15"/>
  <c r="AW38" i="15"/>
  <c r="AV43" i="15"/>
  <c r="AV47" i="15"/>
  <c r="AV59" i="15"/>
  <c r="AV97" i="15"/>
  <c r="AZ97" i="15" s="1"/>
  <c r="AW26" i="15"/>
  <c r="AW14" i="15"/>
  <c r="AW22" i="15"/>
  <c r="AW54" i="15"/>
  <c r="AV85" i="15"/>
  <c r="AZ85" i="15" s="1"/>
  <c r="AV13" i="15"/>
  <c r="AV17" i="15"/>
  <c r="AV21" i="15"/>
  <c r="AV33" i="15"/>
  <c r="AV37" i="15"/>
  <c r="AV49" i="15"/>
  <c r="AV61" i="15"/>
  <c r="AV65" i="15"/>
  <c r="AV69" i="15"/>
  <c r="AV73" i="15"/>
  <c r="AV89" i="15"/>
  <c r="AZ89" i="15" s="1"/>
  <c r="AV14" i="15"/>
  <c r="AV71" i="15"/>
  <c r="AV77" i="15"/>
  <c r="AW60" i="15"/>
  <c r="AW56" i="15"/>
  <c r="AW52" i="15"/>
  <c r="AW44" i="15"/>
  <c r="AW40" i="15"/>
  <c r="AW32" i="15"/>
  <c r="AW28" i="15"/>
  <c r="AW20" i="15"/>
  <c r="AW12" i="15"/>
  <c r="AW8" i="15"/>
  <c r="AW4" i="15"/>
  <c r="AW6" i="15"/>
  <c r="AV48" i="15"/>
  <c r="AV66" i="15"/>
  <c r="AV90" i="15"/>
  <c r="AZ90" i="15" s="1"/>
  <c r="AW53" i="15"/>
  <c r="AW13" i="15"/>
  <c r="AV34" i="15"/>
  <c r="AV57" i="15"/>
  <c r="AV68" i="15"/>
  <c r="AV91" i="15"/>
  <c r="AZ91" i="15" s="1"/>
  <c r="AV35" i="15"/>
  <c r="AV6" i="15"/>
  <c r="AV10" i="15"/>
  <c r="AV18" i="15"/>
  <c r="AV22" i="15"/>
  <c r="AV30" i="15"/>
  <c r="AV42" i="15"/>
  <c r="AV46" i="15"/>
  <c r="AV50" i="15"/>
  <c r="AV54" i="15"/>
  <c r="AV58" i="15"/>
  <c r="AV62" i="15"/>
  <c r="AV70" i="15"/>
  <c r="AV78" i="15"/>
  <c r="AV82" i="15"/>
  <c r="AZ82" i="15" s="1"/>
  <c r="AV86" i="15"/>
  <c r="AZ86" i="15" s="1"/>
  <c r="AV94" i="15"/>
  <c r="AZ94" i="15" s="1"/>
  <c r="AV98" i="15"/>
  <c r="AZ98" i="15" s="1"/>
  <c r="AV8" i="15"/>
  <c r="AV26" i="15"/>
  <c r="AV53" i="15"/>
  <c r="AV74" i="15"/>
  <c r="AW31" i="15"/>
  <c r="L4" i="1"/>
  <c r="H4" i="1"/>
  <c r="G6" i="17"/>
  <c r="AV20" i="15"/>
  <c r="AV24" i="15"/>
  <c r="AV36" i="15"/>
  <c r="AV40" i="15"/>
  <c r="AV64" i="15"/>
  <c r="AV84" i="15"/>
  <c r="AZ84" i="15" s="1"/>
  <c r="AV88" i="15"/>
  <c r="AZ88" i="15" s="1"/>
  <c r="AV100" i="15"/>
  <c r="AZ100" i="15" s="1"/>
  <c r="AV45" i="15"/>
  <c r="AV99" i="15"/>
  <c r="AZ99" i="15" s="1"/>
  <c r="AE4" i="17"/>
  <c r="AQ4" i="17" s="1"/>
  <c r="J4" i="1"/>
  <c r="AV3" i="15"/>
  <c r="AV4" i="15"/>
  <c r="AV28" i="15"/>
  <c r="AV44" i="15"/>
  <c r="AV52" i="15"/>
  <c r="AV56" i="15"/>
  <c r="AV92" i="15"/>
  <c r="AZ92" i="15" s="1"/>
  <c r="AV29" i="15"/>
  <c r="AV38" i="15"/>
  <c r="AV80" i="15"/>
  <c r="D3" i="17"/>
  <c r="M4" i="17"/>
  <c r="AV12" i="15"/>
  <c r="AV16" i="15"/>
  <c r="AV32" i="15"/>
  <c r="AV60" i="15"/>
  <c r="AV72" i="15"/>
  <c r="AV76" i="15"/>
  <c r="AV96" i="15"/>
  <c r="AZ96" i="15" s="1"/>
  <c r="AV55" i="15"/>
  <c r="C21" i="1"/>
  <c r="AN3" i="15"/>
  <c r="AK3" i="15"/>
  <c r="AE3" i="15"/>
  <c r="AN63" i="17"/>
  <c r="AK63" i="17"/>
  <c r="AH63" i="17"/>
  <c r="AE63" i="17"/>
  <c r="AB63" i="17"/>
  <c r="Y63" i="17"/>
  <c r="S63" i="17"/>
  <c r="P12" i="17"/>
  <c r="P63" i="17"/>
  <c r="M12" i="17"/>
  <c r="M63" i="17"/>
  <c r="J12" i="17"/>
  <c r="J63" i="15"/>
  <c r="J63" i="17" s="1"/>
  <c r="AH18" i="17"/>
  <c r="AE18" i="17"/>
  <c r="AB18" i="17"/>
  <c r="Y18" i="17"/>
  <c r="S18" i="17"/>
  <c r="P18" i="17"/>
  <c r="M18" i="17"/>
  <c r="J18" i="15"/>
  <c r="J18" i="17" s="1"/>
  <c r="AK28" i="17"/>
  <c r="AH25" i="17"/>
  <c r="AE28" i="17"/>
  <c r="AE25" i="17"/>
  <c r="AB28" i="17"/>
  <c r="AB25" i="17"/>
  <c r="Y28" i="17"/>
  <c r="Y25" i="17"/>
  <c r="S25" i="17"/>
  <c r="P28" i="17"/>
  <c r="P25" i="17"/>
  <c r="M28" i="17"/>
  <c r="M25" i="17"/>
  <c r="J28" i="17"/>
  <c r="J25" i="15"/>
  <c r="J25" i="17" s="1"/>
  <c r="AH36" i="17"/>
  <c r="AH32" i="17"/>
  <c r="AE36" i="17"/>
  <c r="AE32" i="17"/>
  <c r="AB36" i="17"/>
  <c r="AB32" i="17"/>
  <c r="Y36" i="17"/>
  <c r="Y32" i="17"/>
  <c r="S36" i="17"/>
  <c r="S32" i="17"/>
  <c r="P36" i="17"/>
  <c r="P32" i="17"/>
  <c r="M36" i="17"/>
  <c r="M32" i="17"/>
  <c r="J36" i="15"/>
  <c r="J36" i="17" s="1"/>
  <c r="J32" i="15"/>
  <c r="J32" i="17" s="1"/>
  <c r="AN47" i="17"/>
  <c r="AK47" i="17"/>
  <c r="AH47" i="17"/>
  <c r="AE47" i="17"/>
  <c r="AB47" i="17"/>
  <c r="Y47" i="17"/>
  <c r="S47" i="17"/>
  <c r="P47" i="17"/>
  <c r="M47" i="17"/>
  <c r="J47" i="15"/>
  <c r="J47" i="17" s="1"/>
  <c r="AN61" i="17"/>
  <c r="AN60" i="17"/>
  <c r="AK61" i="17"/>
  <c r="AK60" i="17"/>
  <c r="AH61" i="17"/>
  <c r="AH60" i="17"/>
  <c r="AH55" i="17"/>
  <c r="AE61" i="17"/>
  <c r="AE60" i="17"/>
  <c r="AE55" i="17"/>
  <c r="AB61" i="17"/>
  <c r="AB60" i="17"/>
  <c r="AB55" i="17"/>
  <c r="Y61" i="17"/>
  <c r="Y60" i="17"/>
  <c r="Y55" i="17"/>
  <c r="S61" i="17"/>
  <c r="S60" i="17"/>
  <c r="S55" i="17"/>
  <c r="P61" i="17"/>
  <c r="P60" i="17"/>
  <c r="P55" i="17"/>
  <c r="M61" i="17"/>
  <c r="M60" i="17"/>
  <c r="M55" i="17"/>
  <c r="J61" i="17"/>
  <c r="J60" i="17"/>
  <c r="J55" i="15"/>
  <c r="J55" i="17" s="1"/>
  <c r="AE5" i="17"/>
  <c r="AB5" i="17"/>
  <c r="Y5" i="17"/>
  <c r="P5" i="17"/>
  <c r="M5" i="17"/>
  <c r="J5" i="17"/>
  <c r="AB21" i="17"/>
  <c r="Y21" i="17"/>
  <c r="P21" i="17"/>
  <c r="P19" i="17"/>
  <c r="M21" i="17"/>
  <c r="M19" i="17"/>
  <c r="J21" i="15"/>
  <c r="J21" i="17" s="1"/>
  <c r="J19" i="17"/>
  <c r="AH29" i="17"/>
  <c r="AE29" i="17"/>
  <c r="AB29" i="17"/>
  <c r="Y29" i="17"/>
  <c r="S29" i="17"/>
  <c r="P29" i="17"/>
  <c r="P26" i="17"/>
  <c r="M29" i="17"/>
  <c r="M26" i="17"/>
  <c r="J29" i="17"/>
  <c r="J26" i="15"/>
  <c r="J26" i="17" s="1"/>
  <c r="AN37" i="17"/>
  <c r="AN33" i="17"/>
  <c r="AK37" i="17"/>
  <c r="AK33" i="17"/>
  <c r="AH37" i="17"/>
  <c r="AH33" i="17"/>
  <c r="AE37" i="17"/>
  <c r="AE33" i="17"/>
  <c r="AB37" i="17"/>
  <c r="AB33" i="17"/>
  <c r="Y37" i="17"/>
  <c r="Y33" i="17"/>
  <c r="S37" i="17"/>
  <c r="P37" i="17"/>
  <c r="P33" i="17"/>
  <c r="M37" i="17"/>
  <c r="M33" i="17"/>
  <c r="J37" i="15"/>
  <c r="J37" i="17" s="1"/>
  <c r="J33" i="17"/>
  <c r="AN56" i="17"/>
  <c r="AK56" i="17"/>
  <c r="AH56" i="17"/>
  <c r="AE56" i="17"/>
  <c r="AB56" i="17"/>
  <c r="Y56" i="17"/>
  <c r="S56" i="17"/>
  <c r="P56" i="17"/>
  <c r="M56" i="17"/>
  <c r="J56" i="17"/>
  <c r="AB6" i="17"/>
  <c r="Y6" i="17"/>
  <c r="S6" i="17"/>
  <c r="P6" i="17"/>
  <c r="M6" i="17"/>
  <c r="J6" i="17"/>
  <c r="AN13" i="17"/>
  <c r="AH13" i="17"/>
  <c r="AE13" i="17"/>
  <c r="AB13" i="17"/>
  <c r="Y13" i="17"/>
  <c r="S13" i="17"/>
  <c r="P13" i="17"/>
  <c r="M13" i="17"/>
  <c r="J13" i="15"/>
  <c r="J13" i="17" s="1"/>
  <c r="AN20" i="17"/>
  <c r="AB22" i="17"/>
  <c r="AB20" i="17"/>
  <c r="Y22" i="17"/>
  <c r="Y20" i="17"/>
  <c r="S22" i="17"/>
  <c r="P22" i="17"/>
  <c r="P20" i="17"/>
  <c r="M22" i="17"/>
  <c r="M20" i="17"/>
  <c r="J22" i="15"/>
  <c r="J22" i="17" s="1"/>
  <c r="J20" i="17"/>
  <c r="AH27" i="17"/>
  <c r="AE27" i="17"/>
  <c r="AB27" i="17"/>
  <c r="Y27" i="17"/>
  <c r="S27" i="17"/>
  <c r="P27" i="17"/>
  <c r="M27" i="17"/>
  <c r="J27" i="15"/>
  <c r="J27" i="17" s="1"/>
  <c r="AN34" i="17"/>
  <c r="AK34" i="17"/>
  <c r="AH34" i="17"/>
  <c r="AE34" i="17"/>
  <c r="AB34" i="17"/>
  <c r="Y34" i="17"/>
  <c r="P34" i="17"/>
  <c r="M34" i="17"/>
  <c r="J34" i="17"/>
  <c r="B7" i="27"/>
  <c r="AB8" i="15" s="1"/>
  <c r="B15" i="27"/>
  <c r="S8" i="17"/>
  <c r="P8" i="17"/>
  <c r="M8" i="17"/>
  <c r="J8" i="15"/>
  <c r="J8" i="17" s="1"/>
  <c r="AH65" i="17"/>
  <c r="AE65" i="17"/>
  <c r="AB24" i="17"/>
  <c r="AB65" i="17"/>
  <c r="Y24" i="17"/>
  <c r="Y65" i="17"/>
  <c r="S24" i="17"/>
  <c r="S65" i="17"/>
  <c r="P24" i="17"/>
  <c r="P65" i="17"/>
  <c r="M24" i="17"/>
  <c r="M65" i="17"/>
  <c r="J24" i="17"/>
  <c r="J65" i="17"/>
  <c r="B9" i="27"/>
  <c r="S33" i="17"/>
  <c r="B26" i="27"/>
  <c r="S34" i="17"/>
  <c r="B19" i="27"/>
  <c r="N10" i="18"/>
  <c r="C10" i="1"/>
  <c r="C9" i="1"/>
  <c r="AQ57" i="14"/>
  <c r="AW57" i="15" s="1"/>
  <c r="W3" i="17"/>
  <c r="AQ55" i="14"/>
  <c r="AW55" i="15" s="1"/>
  <c r="AQ3" i="14"/>
  <c r="AP3" i="17"/>
  <c r="AQ5" i="14"/>
  <c r="AQ23" i="14"/>
  <c r="AW23" i="15" s="1"/>
  <c r="AQ15" i="14"/>
  <c r="U3" i="17"/>
  <c r="AQ48" i="14"/>
  <c r="AW48" i="15" s="1"/>
  <c r="V10" i="14"/>
  <c r="AQ16" i="14"/>
  <c r="AW16" i="15" s="1"/>
  <c r="AQ24" i="14"/>
  <c r="AW24" i="15" s="1"/>
  <c r="AQ39" i="14"/>
  <c r="AW39" i="15" s="1"/>
  <c r="AQ7" i="14"/>
  <c r="AQ36" i="14"/>
  <c r="AW36" i="15" s="1"/>
  <c r="AQ47" i="14"/>
  <c r="AW47" i="15" s="1"/>
  <c r="N5" i="1"/>
  <c r="N3" i="1"/>
  <c r="D3" i="30" l="1"/>
  <c r="E3" i="30" s="1"/>
  <c r="N9" i="1"/>
  <c r="AQ41" i="17"/>
  <c r="AW7" i="15"/>
  <c r="E16" i="30"/>
  <c r="F16" i="30" s="1"/>
  <c r="AW15" i="15"/>
  <c r="E20" i="30"/>
  <c r="F20" i="30" s="1"/>
  <c r="AW5" i="15"/>
  <c r="E15" i="30"/>
  <c r="F15" i="30" s="1"/>
  <c r="AW3" i="15"/>
  <c r="E13" i="30"/>
  <c r="H4" i="30"/>
  <c r="K4" i="30" s="1"/>
  <c r="C4" i="30"/>
  <c r="F4" i="30" s="1"/>
  <c r="J32" i="30"/>
  <c r="K34" i="30"/>
  <c r="D21" i="30"/>
  <c r="M13" i="30"/>
  <c r="M14" i="30" s="1"/>
  <c r="AN19" i="15"/>
  <c r="AN19" i="17" s="1"/>
  <c r="AK19" i="15"/>
  <c r="AK19" i="17" s="1"/>
  <c r="AH19" i="15"/>
  <c r="AH19" i="17" s="1"/>
  <c r="AE19" i="15"/>
  <c r="AE19" i="17" s="1"/>
  <c r="AB19" i="15"/>
  <c r="AB19" i="17" s="1"/>
  <c r="Y19" i="15"/>
  <c r="Y19" i="17" s="1"/>
  <c r="S26" i="17"/>
  <c r="V26" i="17" s="1"/>
  <c r="AN26" i="15"/>
  <c r="AN26" i="17" s="1"/>
  <c r="AK26" i="15"/>
  <c r="AK26" i="17" s="1"/>
  <c r="AH26" i="15"/>
  <c r="AH26" i="17" s="1"/>
  <c r="AE26" i="15"/>
  <c r="AE26" i="17" s="1"/>
  <c r="AB26" i="15"/>
  <c r="AB26" i="17" s="1"/>
  <c r="Y26" i="15"/>
  <c r="Y26" i="17" s="1"/>
  <c r="S9" i="17"/>
  <c r="AN9" i="15"/>
  <c r="AK9" i="15"/>
  <c r="AH9" i="15"/>
  <c r="Y9" i="15"/>
  <c r="AE9" i="15"/>
  <c r="AE9" i="17" s="1"/>
  <c r="AB9" i="15"/>
  <c r="AN15" i="15"/>
  <c r="AN15" i="17" s="1"/>
  <c r="AK15" i="15"/>
  <c r="AH15" i="15"/>
  <c r="AE15" i="15"/>
  <c r="AB15" i="15"/>
  <c r="Y15" i="15"/>
  <c r="AN8" i="15"/>
  <c r="AN8" i="17" s="1"/>
  <c r="AK8" i="15"/>
  <c r="AK8" i="17" s="1"/>
  <c r="AH8" i="15"/>
  <c r="AH8" i="17" s="1"/>
  <c r="AE8" i="15"/>
  <c r="AE8" i="17" s="1"/>
  <c r="AB8" i="17"/>
  <c r="Y8" i="15"/>
  <c r="Y8" i="17" s="1"/>
  <c r="AN7" i="15"/>
  <c r="AN7" i="17" s="1"/>
  <c r="AK7" i="15"/>
  <c r="AH7" i="15"/>
  <c r="AE7" i="15"/>
  <c r="AB7" i="15"/>
  <c r="F33" i="1"/>
  <c r="F34" i="1" s="1"/>
  <c r="E33" i="1"/>
  <c r="AN11" i="15"/>
  <c r="AK11" i="15"/>
  <c r="AK11" i="17" s="1"/>
  <c r="AH11" i="15"/>
  <c r="AE11" i="15"/>
  <c r="AE11" i="17" s="1"/>
  <c r="AB11" i="15"/>
  <c r="Y11" i="15"/>
  <c r="S12" i="17"/>
  <c r="V12" i="17" s="1"/>
  <c r="AN12" i="15"/>
  <c r="AN12" i="17" s="1"/>
  <c r="AK12" i="15"/>
  <c r="AK12" i="17" s="1"/>
  <c r="AH12" i="15"/>
  <c r="AH12" i="17" s="1"/>
  <c r="AE12" i="15"/>
  <c r="AE12" i="17" s="1"/>
  <c r="AB12" i="15"/>
  <c r="AB12" i="17" s="1"/>
  <c r="Y12" i="15"/>
  <c r="Y12" i="17" s="1"/>
  <c r="E36" i="1"/>
  <c r="G36" i="1" s="1"/>
  <c r="V4" i="17"/>
  <c r="S15" i="17"/>
  <c r="V58" i="15"/>
  <c r="AT58" i="15" s="1"/>
  <c r="S58" i="17"/>
  <c r="V58" i="17" s="1"/>
  <c r="V62" i="15"/>
  <c r="AT62" i="15" s="1"/>
  <c r="S62" i="17"/>
  <c r="V62" i="17" s="1"/>
  <c r="AQ34" i="17"/>
  <c r="V21" i="17"/>
  <c r="AQ22" i="17"/>
  <c r="V24" i="17"/>
  <c r="V20" i="17"/>
  <c r="AQ21" i="17"/>
  <c r="AQ25" i="17"/>
  <c r="AQ29" i="17"/>
  <c r="AQ65" i="17"/>
  <c r="V47" i="17"/>
  <c r="AQ18" i="17"/>
  <c r="V22" i="17"/>
  <c r="V8" i="17"/>
  <c r="V63" i="17"/>
  <c r="V56" i="17"/>
  <c r="V55" i="17"/>
  <c r="V60" i="17"/>
  <c r="V34" i="17"/>
  <c r="V13" i="17"/>
  <c r="V61" i="17"/>
  <c r="V5" i="17"/>
  <c r="V37" i="17"/>
  <c r="V28" i="17"/>
  <c r="V27" i="17"/>
  <c r="V18" i="17"/>
  <c r="V32" i="17"/>
  <c r="V29" i="17"/>
  <c r="V36" i="17"/>
  <c r="B10" i="27"/>
  <c r="AW10" i="15"/>
  <c r="V65" i="17"/>
  <c r="AQ24" i="17"/>
  <c r="AQ27" i="17"/>
  <c r="AQ20" i="17"/>
  <c r="AQ13" i="17"/>
  <c r="AQ6" i="17"/>
  <c r="AQ56" i="17"/>
  <c r="V33" i="17"/>
  <c r="AQ33" i="17"/>
  <c r="AQ37" i="17"/>
  <c r="AQ5" i="17"/>
  <c r="AQ55" i="17"/>
  <c r="AQ60" i="17"/>
  <c r="AQ61" i="17"/>
  <c r="AQ47" i="17"/>
  <c r="AQ32" i="17"/>
  <c r="AQ36" i="17"/>
  <c r="V25" i="17"/>
  <c r="AQ28" i="17"/>
  <c r="AQ63" i="17"/>
  <c r="V6" i="17"/>
  <c r="V21" i="15"/>
  <c r="AQ21" i="15"/>
  <c r="AQ60" i="15"/>
  <c r="V32" i="15"/>
  <c r="AQ32" i="15"/>
  <c r="V25" i="15"/>
  <c r="AQ25" i="15"/>
  <c r="AQ6" i="15"/>
  <c r="B16" i="1"/>
  <c r="V24" i="15"/>
  <c r="V27" i="15"/>
  <c r="V20" i="15"/>
  <c r="AQ20" i="15"/>
  <c r="V55" i="15"/>
  <c r="V34" i="15"/>
  <c r="AQ13" i="15"/>
  <c r="V33" i="15"/>
  <c r="AQ33" i="15"/>
  <c r="V5" i="15"/>
  <c r="AQ61" i="15"/>
  <c r="AQ65" i="15"/>
  <c r="V36" i="15"/>
  <c r="AQ36" i="15"/>
  <c r="V28" i="15"/>
  <c r="AQ28" i="15"/>
  <c r="AQ37" i="15"/>
  <c r="AQ56" i="15"/>
  <c r="AQ47" i="15"/>
  <c r="V18" i="15"/>
  <c r="V63" i="15"/>
  <c r="AQ63" i="15"/>
  <c r="V8" i="15"/>
  <c r="V22" i="15"/>
  <c r="AQ22" i="15"/>
  <c r="V60" i="15"/>
  <c r="V12" i="15"/>
  <c r="AQ24" i="15"/>
  <c r="AQ34" i="15"/>
  <c r="V13" i="15"/>
  <c r="AQ5" i="15"/>
  <c r="H15" i="30" s="1"/>
  <c r="I15" i="30" s="1"/>
  <c r="V61" i="15"/>
  <c r="V65" i="15"/>
  <c r="V37" i="15"/>
  <c r="V6" i="15"/>
  <c r="V29" i="15"/>
  <c r="AQ29" i="15"/>
  <c r="AQ27" i="15"/>
  <c r="V56" i="15"/>
  <c r="AQ55" i="15"/>
  <c r="V47" i="15"/>
  <c r="AQ18" i="15"/>
  <c r="P10" i="17"/>
  <c r="M10" i="17"/>
  <c r="J10" i="17"/>
  <c r="N4" i="1"/>
  <c r="O4" i="1" s="1"/>
  <c r="AN59" i="17"/>
  <c r="AK59" i="17"/>
  <c r="AH59" i="17"/>
  <c r="AE59" i="17"/>
  <c r="AB59" i="17"/>
  <c r="Y59" i="17"/>
  <c r="AQ54" i="15"/>
  <c r="S59" i="17"/>
  <c r="P59" i="17"/>
  <c r="M59" i="17"/>
  <c r="V54" i="15"/>
  <c r="AH31" i="17"/>
  <c r="AE31" i="17"/>
  <c r="AB31" i="17"/>
  <c r="Y31" i="17"/>
  <c r="S31" i="17"/>
  <c r="P31" i="17"/>
  <c r="M31" i="17"/>
  <c r="J31" i="15"/>
  <c r="J31" i="17" s="1"/>
  <c r="AN17" i="17"/>
  <c r="AK17" i="17"/>
  <c r="AH17" i="17"/>
  <c r="AE17" i="17"/>
  <c r="AB17" i="17"/>
  <c r="Y17" i="17"/>
  <c r="S17" i="17"/>
  <c r="P17" i="17"/>
  <c r="M17" i="17"/>
  <c r="J17" i="15"/>
  <c r="J17" i="17" s="1"/>
  <c r="AN11" i="17"/>
  <c r="AH11" i="17"/>
  <c r="AB11" i="17"/>
  <c r="Y11" i="17"/>
  <c r="S11" i="17"/>
  <c r="P11" i="17"/>
  <c r="M11" i="17"/>
  <c r="J11" i="17"/>
  <c r="AH53" i="17"/>
  <c r="AE53" i="17"/>
  <c r="AB53" i="17"/>
  <c r="Y53" i="17"/>
  <c r="S53" i="17"/>
  <c r="P53" i="17"/>
  <c r="M53" i="17"/>
  <c r="J53" i="15"/>
  <c r="J53" i="17" s="1"/>
  <c r="AH42" i="17"/>
  <c r="AH38" i="17"/>
  <c r="AE42" i="17"/>
  <c r="AE38" i="17"/>
  <c r="AB42" i="17"/>
  <c r="AB38" i="17"/>
  <c r="Y42" i="17"/>
  <c r="Y38" i="17"/>
  <c r="S42" i="17"/>
  <c r="S38" i="17"/>
  <c r="P42" i="17"/>
  <c r="P38" i="17"/>
  <c r="M42" i="17"/>
  <c r="M38" i="17"/>
  <c r="J42" i="15"/>
  <c r="J42" i="17" s="1"/>
  <c r="J38" i="17"/>
  <c r="AH30" i="17"/>
  <c r="AE30" i="17"/>
  <c r="AB30" i="17"/>
  <c r="Y30" i="17"/>
  <c r="S30" i="17"/>
  <c r="P30" i="17"/>
  <c r="M30" i="17"/>
  <c r="J30" i="17"/>
  <c r="AH23" i="17"/>
  <c r="AE23" i="17"/>
  <c r="AB23" i="17"/>
  <c r="Y23" i="17"/>
  <c r="S23" i="17"/>
  <c r="P23" i="17"/>
  <c r="M23" i="17"/>
  <c r="J23" i="15"/>
  <c r="J23" i="17" s="1"/>
  <c r="AH52" i="17"/>
  <c r="AE52" i="17"/>
  <c r="AB52" i="17"/>
  <c r="Y52" i="17"/>
  <c r="S52" i="17"/>
  <c r="P52" i="17"/>
  <c r="M52" i="17"/>
  <c r="J52" i="17"/>
  <c r="AN49" i="17"/>
  <c r="AK49" i="17"/>
  <c r="AH49" i="17"/>
  <c r="AH44" i="17"/>
  <c r="AE49" i="17"/>
  <c r="AE44" i="17"/>
  <c r="AB49" i="17"/>
  <c r="AB44" i="17"/>
  <c r="Y49" i="17"/>
  <c r="Y44" i="17"/>
  <c r="S49" i="17"/>
  <c r="S44" i="17"/>
  <c r="P49" i="17"/>
  <c r="P44" i="17"/>
  <c r="M49" i="17"/>
  <c r="M44" i="17"/>
  <c r="J49" i="17"/>
  <c r="J44" i="15"/>
  <c r="J44" i="17" s="1"/>
  <c r="AN66" i="17"/>
  <c r="AK66" i="17"/>
  <c r="AH66" i="17"/>
  <c r="AE66" i="17"/>
  <c r="AB66" i="17"/>
  <c r="Y66" i="17"/>
  <c r="S66" i="17"/>
  <c r="P66" i="17"/>
  <c r="M66" i="17"/>
  <c r="J66" i="15"/>
  <c r="J66" i="17" s="1"/>
  <c r="AN9" i="17"/>
  <c r="AK9" i="17"/>
  <c r="AH9" i="17"/>
  <c r="AB9" i="17"/>
  <c r="Y9" i="17"/>
  <c r="P9" i="17"/>
  <c r="M9" i="17"/>
  <c r="J9" i="17"/>
  <c r="AN39" i="17"/>
  <c r="AN35" i="17"/>
  <c r="AK39" i="17"/>
  <c r="AK35" i="17"/>
  <c r="AH39" i="17"/>
  <c r="AH35" i="17"/>
  <c r="AE39" i="17"/>
  <c r="AE35" i="17"/>
  <c r="AB39" i="17"/>
  <c r="AB35" i="17"/>
  <c r="Y39" i="17"/>
  <c r="Y35" i="17"/>
  <c r="S39" i="17"/>
  <c r="S35" i="17"/>
  <c r="P39" i="17"/>
  <c r="P35" i="17"/>
  <c r="M39" i="17"/>
  <c r="M35" i="17"/>
  <c r="J35" i="15"/>
  <c r="J35" i="17" s="1"/>
  <c r="AN14" i="17"/>
  <c r="AK15" i="17"/>
  <c r="AH15" i="17"/>
  <c r="AH14" i="17"/>
  <c r="AE15" i="17"/>
  <c r="AE14" i="17"/>
  <c r="AB15" i="17"/>
  <c r="AB14" i="17"/>
  <c r="Y15" i="17"/>
  <c r="Y14" i="17"/>
  <c r="S14" i="17"/>
  <c r="P15" i="17"/>
  <c r="P14" i="17"/>
  <c r="M15" i="17"/>
  <c r="M14" i="17"/>
  <c r="J15" i="15"/>
  <c r="J15" i="17" s="1"/>
  <c r="J14" i="15"/>
  <c r="J14" i="17" s="1"/>
  <c r="AK7" i="17"/>
  <c r="AH7" i="17"/>
  <c r="AE7" i="17"/>
  <c r="AB7" i="17"/>
  <c r="Y7" i="17"/>
  <c r="S7" i="17"/>
  <c r="P7" i="17"/>
  <c r="M7" i="17"/>
  <c r="J7" i="17"/>
  <c r="AN57" i="17"/>
  <c r="AK57" i="17"/>
  <c r="AH57" i="17"/>
  <c r="AE57" i="17"/>
  <c r="AB57" i="17"/>
  <c r="Y57" i="17"/>
  <c r="S57" i="17"/>
  <c r="P57" i="17"/>
  <c r="M57" i="17"/>
  <c r="J57" i="17"/>
  <c r="J3" i="17"/>
  <c r="V3" i="15"/>
  <c r="M3" i="17"/>
  <c r="P3" i="17"/>
  <c r="S3" i="17"/>
  <c r="Y3" i="17"/>
  <c r="AQ3" i="15"/>
  <c r="H13" i="30" s="1"/>
  <c r="AB3" i="17"/>
  <c r="AE3" i="17"/>
  <c r="AH3" i="17"/>
  <c r="AK3" i="17"/>
  <c r="AN3" i="17"/>
  <c r="C15" i="1"/>
  <c r="C16" i="1"/>
  <c r="AQ19" i="17" l="1"/>
  <c r="AQ26" i="15"/>
  <c r="AQ12" i="15"/>
  <c r="AQ8" i="15"/>
  <c r="AT8" i="15" s="1"/>
  <c r="AQ19" i="15"/>
  <c r="AQ8" i="17"/>
  <c r="AQ26" i="17"/>
  <c r="AQ12" i="17"/>
  <c r="V26" i="15"/>
  <c r="AT26" i="15" s="1"/>
  <c r="I13" i="30"/>
  <c r="J15" i="30"/>
  <c r="J16" i="30"/>
  <c r="J19" i="30"/>
  <c r="J13" i="30"/>
  <c r="J14" i="30"/>
  <c r="J20" i="30"/>
  <c r="J33" i="30"/>
  <c r="J34" i="30"/>
  <c r="F40" i="30"/>
  <c r="E21" i="30"/>
  <c r="F21" i="30" s="1"/>
  <c r="F13" i="30"/>
  <c r="S10" i="17"/>
  <c r="AN10" i="15"/>
  <c r="AN10" i="17" s="1"/>
  <c r="M16" i="1" s="1"/>
  <c r="AK10" i="15"/>
  <c r="AK10" i="17" s="1"/>
  <c r="L16" i="1" s="1"/>
  <c r="AH10" i="15"/>
  <c r="K10" i="1" s="1"/>
  <c r="AE10" i="15"/>
  <c r="AE10" i="17" s="1"/>
  <c r="J16" i="1" s="1"/>
  <c r="Y10" i="15"/>
  <c r="AB10" i="15"/>
  <c r="G33" i="1"/>
  <c r="G34" i="1" s="1"/>
  <c r="E34" i="1"/>
  <c r="Y10" i="17"/>
  <c r="V19" i="15"/>
  <c r="S19" i="17"/>
  <c r="V19" i="17" s="1"/>
  <c r="AT56" i="15"/>
  <c r="AB10" i="17"/>
  <c r="I16" i="1" s="1"/>
  <c r="AT13" i="15"/>
  <c r="AT61" i="15"/>
  <c r="AT65" i="15"/>
  <c r="AQ42" i="17"/>
  <c r="AT6" i="15"/>
  <c r="V59" i="17"/>
  <c r="AQ30" i="17"/>
  <c r="AQ38" i="17"/>
  <c r="AQ53" i="17"/>
  <c r="V39" i="17"/>
  <c r="AT60" i="15"/>
  <c r="AQ66" i="17"/>
  <c r="AT37" i="15"/>
  <c r="AQ9" i="17"/>
  <c r="AT47" i="15"/>
  <c r="AT54" i="15"/>
  <c r="D16" i="1"/>
  <c r="D10" i="1"/>
  <c r="V7" i="17"/>
  <c r="V9" i="17"/>
  <c r="V44" i="17"/>
  <c r="V66" i="17"/>
  <c r="V52" i="17"/>
  <c r="V42" i="17"/>
  <c r="V30" i="17"/>
  <c r="V53" i="17"/>
  <c r="V10" i="17"/>
  <c r="V35" i="17"/>
  <c r="V15" i="17"/>
  <c r="V38" i="17"/>
  <c r="V11" i="17"/>
  <c r="V14" i="17"/>
  <c r="V23" i="17"/>
  <c r="V31" i="17"/>
  <c r="N15" i="1"/>
  <c r="B21" i="1"/>
  <c r="D21" i="1" s="1"/>
  <c r="AT3" i="15"/>
  <c r="V57" i="17"/>
  <c r="AQ57" i="17"/>
  <c r="AQ7" i="17"/>
  <c r="AQ14" i="17"/>
  <c r="AQ15" i="17"/>
  <c r="AQ35" i="17"/>
  <c r="AQ39" i="17"/>
  <c r="V49" i="17"/>
  <c r="AQ44" i="17"/>
  <c r="AQ49" i="17"/>
  <c r="AQ52" i="17"/>
  <c r="AQ23" i="17"/>
  <c r="AQ11" i="17"/>
  <c r="V17" i="17"/>
  <c r="AQ17" i="17"/>
  <c r="AQ31" i="17"/>
  <c r="AQ59" i="17"/>
  <c r="AT29" i="15"/>
  <c r="AT12" i="15"/>
  <c r="AT22" i="15"/>
  <c r="AT63" i="15"/>
  <c r="AT18" i="15"/>
  <c r="AT28" i="15"/>
  <c r="AT36" i="15"/>
  <c r="AT5" i="15"/>
  <c r="AT33" i="15"/>
  <c r="AT34" i="15"/>
  <c r="AT55" i="15"/>
  <c r="AT20" i="15"/>
  <c r="AT27" i="15"/>
  <c r="AT24" i="15"/>
  <c r="AT25" i="15"/>
  <c r="AT32" i="15"/>
  <c r="AT21" i="15"/>
  <c r="V39" i="15"/>
  <c r="V7" i="15"/>
  <c r="V10" i="15"/>
  <c r="E10" i="1"/>
  <c r="V44" i="15"/>
  <c r="AQ17" i="15"/>
  <c r="V59" i="15"/>
  <c r="AQ9" i="15"/>
  <c r="H17" i="30" s="1"/>
  <c r="I17" i="30" s="1"/>
  <c r="AQ44" i="15"/>
  <c r="F10" i="1"/>
  <c r="V52" i="15"/>
  <c r="V23" i="15"/>
  <c r="V30" i="15"/>
  <c r="V53" i="15"/>
  <c r="V11" i="15"/>
  <c r="AQ31" i="15"/>
  <c r="V49" i="15"/>
  <c r="AQ49" i="15"/>
  <c r="AQ3" i="17"/>
  <c r="AQ57" i="15"/>
  <c r="V14" i="15"/>
  <c r="AQ14" i="15"/>
  <c r="AQ66" i="15"/>
  <c r="V38" i="15"/>
  <c r="AQ38" i="15"/>
  <c r="V15" i="15"/>
  <c r="AQ15" i="15"/>
  <c r="V42" i="15"/>
  <c r="AQ42" i="15"/>
  <c r="AQ7" i="15"/>
  <c r="H16" i="30" s="1"/>
  <c r="AQ35" i="15"/>
  <c r="V9" i="15"/>
  <c r="V17" i="15"/>
  <c r="V35" i="15"/>
  <c r="AQ39" i="15"/>
  <c r="G10" i="1"/>
  <c r="F16" i="1"/>
  <c r="V57" i="15"/>
  <c r="V66" i="15"/>
  <c r="AQ52" i="15"/>
  <c r="AQ23" i="15"/>
  <c r="AQ30" i="15"/>
  <c r="AQ53" i="15"/>
  <c r="AQ11" i="15"/>
  <c r="H19" i="30" s="1"/>
  <c r="I19" i="30" s="1"/>
  <c r="V31" i="15"/>
  <c r="AQ59" i="15"/>
  <c r="V3" i="17"/>
  <c r="AT19" i="15" l="1"/>
  <c r="AH10" i="17"/>
  <c r="K16" i="1" s="1"/>
  <c r="E37" i="1"/>
  <c r="E38" i="1" s="1"/>
  <c r="I16" i="30"/>
  <c r="H20" i="30"/>
  <c r="I20" i="30" s="1"/>
  <c r="D4" i="30"/>
  <c r="F50" i="30"/>
  <c r="G40" i="30"/>
  <c r="H10" i="1"/>
  <c r="L10" i="1"/>
  <c r="G16" i="1"/>
  <c r="I10" i="1"/>
  <c r="AQ10" i="15"/>
  <c r="M10" i="1"/>
  <c r="AQ10" i="17"/>
  <c r="AT66" i="15"/>
  <c r="AT9" i="15"/>
  <c r="AT57" i="15"/>
  <c r="AT17" i="15"/>
  <c r="AT31" i="15"/>
  <c r="AT35" i="15"/>
  <c r="AT42" i="15"/>
  <c r="AT15" i="15"/>
  <c r="AT38" i="15"/>
  <c r="AT14" i="15"/>
  <c r="AT49" i="15"/>
  <c r="AT11" i="15"/>
  <c r="AT53" i="15"/>
  <c r="AT30" i="15"/>
  <c r="AT23" i="15"/>
  <c r="AT52" i="15"/>
  <c r="AT59" i="15"/>
  <c r="AT44" i="15"/>
  <c r="AT7" i="15"/>
  <c r="AT39" i="15"/>
  <c r="E16" i="1"/>
  <c r="H16" i="1"/>
  <c r="C22" i="1" l="1"/>
  <c r="N10" i="1"/>
  <c r="P10" i="1" s="1"/>
  <c r="B22" i="1"/>
  <c r="AT10" i="15"/>
  <c r="H18" i="30"/>
  <c r="I4" i="30"/>
  <c r="E4" i="30"/>
  <c r="G4" i="30"/>
  <c r="F37" i="1"/>
  <c r="F44" i="1" s="1"/>
  <c r="N16" i="1"/>
  <c r="O16" i="1" s="1"/>
  <c r="O10" i="1" l="1"/>
  <c r="D22" i="1"/>
  <c r="J4" i="30"/>
  <c r="L4" i="30"/>
  <c r="I18" i="30"/>
  <c r="H21" i="30"/>
  <c r="I21" i="30" s="1"/>
  <c r="F38" i="1"/>
  <c r="G37" i="1"/>
  <c r="G38" i="1" s="1"/>
  <c r="I11" i="1"/>
  <c r="AC12" i="17"/>
  <c r="I17" i="1" s="1"/>
  <c r="AR12" i="15"/>
  <c r="AU12" i="15" s="1"/>
  <c r="AZ12" i="15" s="1"/>
  <c r="I26" i="1" l="1"/>
  <c r="N26" i="1" s="1"/>
  <c r="AR12" i="17"/>
  <c r="N11" i="1"/>
  <c r="P11" i="1" s="1"/>
  <c r="I5" i="30"/>
  <c r="J5" i="30" s="1"/>
  <c r="AY12" i="15"/>
  <c r="C23" i="1"/>
  <c r="D23" i="1" s="1"/>
  <c r="N17" i="1"/>
  <c r="O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Евгений Козловский</author>
  </authors>
  <commentList>
    <comment ref="L14" authorId="0" shapeId="0" xr:uid="{ABE014FB-9134-3E49-A645-F95FAA5BFCB0}">
      <text>
        <r>
          <rPr>
            <b/>
            <sz val="10"/>
            <color rgb="FF000000"/>
            <rFont val="Tahoma"/>
            <family val="2"/>
            <charset val="204"/>
          </rPr>
          <t>incl 30%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o.samarina</author>
  </authors>
  <commentList>
    <comment ref="G6" authorId="0" shapeId="0" xr:uid="{916BEEE2-5EEE-4D49-B960-7E2C04736FBC}">
      <text>
        <r>
          <rPr>
            <b/>
            <sz val="9"/>
            <color indexed="81"/>
            <rFont val="Tahoma"/>
            <family val="2"/>
          </rPr>
          <t>o.samarina:</t>
        </r>
        <r>
          <rPr>
            <sz val="9"/>
            <color indexed="81"/>
            <rFont val="Tahoma"/>
            <family val="2"/>
          </rPr>
          <t xml:space="preserve">
доп. заказ стока в Бельгии
</t>
        </r>
      </text>
    </comment>
    <comment ref="G8" authorId="0" shapeId="0" xr:uid="{1ED4973F-B578-3940-86B1-EE7F45DC08A5}">
      <text>
        <r>
          <rPr>
            <b/>
            <sz val="9"/>
            <color indexed="81"/>
            <rFont val="Tahoma"/>
            <family val="2"/>
          </rPr>
          <t>o.samarina:</t>
        </r>
        <r>
          <rPr>
            <sz val="9"/>
            <color indexed="81"/>
            <rFont val="Tahoma"/>
            <family val="2"/>
          </rPr>
          <t xml:space="preserve">
доп. заказ стока из Польши
</t>
        </r>
      </text>
    </comment>
  </commentList>
</comments>
</file>

<file path=xl/sharedStrings.xml><?xml version="1.0" encoding="utf-8"?>
<sst xmlns="http://schemas.openxmlformats.org/spreadsheetml/2006/main" count="1245" uniqueCount="451">
  <si>
    <t>bud rate</t>
  </si>
  <si>
    <t>av rate H1</t>
  </si>
  <si>
    <t>av rate H2</t>
  </si>
  <si>
    <t>CON BUD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</si>
  <si>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</si>
  <si>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</si>
  <si>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</si>
  <si>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</si>
  <si>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</si>
  <si>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</si>
  <si>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</si>
  <si>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</si>
  <si>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</si>
  <si>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</si>
  <si>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</si>
  <si>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</si>
  <si>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TTL</t>
  </si>
  <si>
    <t>Gross Sales</t>
  </si>
  <si>
    <t>Mrg</t>
  </si>
  <si>
    <t>Cash</t>
  </si>
  <si>
    <t>CON FCST</t>
  </si>
  <si>
    <t>CON DIFF</t>
  </si>
  <si>
    <t>1H</t>
  </si>
  <si>
    <t>2H</t>
  </si>
  <si>
    <t>CF 2022</t>
  </si>
  <si>
    <t>sales</t>
  </si>
  <si>
    <t>mrg</t>
  </si>
  <si>
    <t>cf</t>
  </si>
  <si>
    <t>gm</t>
  </si>
  <si>
    <t>fcst</t>
  </si>
  <si>
    <t>bud</t>
  </si>
  <si>
    <t>Вайлдберриз ООО</t>
  </si>
  <si>
    <t>Вайлдберриз ООО (оферта)</t>
  </si>
  <si>
    <t>Интерстеп ДВ ООО</t>
  </si>
  <si>
    <t>Бренд Стрит ООО</t>
  </si>
  <si>
    <t>ИП Гагарин Никита Валерьевич</t>
  </si>
  <si>
    <t>ИП Левин Антон Николаевич</t>
  </si>
  <si>
    <t>ИП Осипов Тарас Евгеньевич</t>
  </si>
  <si>
    <t>ИП Мазурков Андрей Дмитриевич</t>
  </si>
  <si>
    <t>ИП Стрелкова Валентина Владимировна</t>
  </si>
  <si>
    <t>Брикс ООО</t>
  </si>
  <si>
    <t>ИП Базылевич Андрей Сергеевич</t>
  </si>
  <si>
    <t>ИП Лысенко Дмитрий Александрович</t>
  </si>
  <si>
    <t>ИП Моисеев Антон Александрович</t>
  </si>
  <si>
    <t>ИП Суворов Кирилл Евгеньевич</t>
  </si>
  <si>
    <t>ИП Тарасов Игорь Павлович</t>
  </si>
  <si>
    <t>ИТК ООО</t>
  </si>
  <si>
    <t>МИДГАРД ООО</t>
  </si>
  <si>
    <t>ИП Пинкин Александр Александрович</t>
  </si>
  <si>
    <t>ИП Исхакова Татьяна Алексеевна</t>
  </si>
  <si>
    <t>Лестейт ООО</t>
  </si>
  <si>
    <t>продажа Стока</t>
  </si>
  <si>
    <t>ПАО Детский Мир</t>
  </si>
  <si>
    <t>AliExpress Russia</t>
  </si>
  <si>
    <t xml:space="preserve">ИП Гашокин Владимир Борисович </t>
  </si>
  <si>
    <t>ИП Кондратьева Светлана Ефимовна</t>
  </si>
  <si>
    <t>vs</t>
  </si>
  <si>
    <t>mrg % bud</t>
  </si>
  <si>
    <t>mrg % fcst</t>
  </si>
  <si>
    <t>share</t>
  </si>
  <si>
    <t>clients</t>
  </si>
  <si>
    <t>gm %</t>
  </si>
  <si>
    <t>предзаказ</t>
  </si>
  <si>
    <t>share of gm&gt;30%</t>
  </si>
  <si>
    <t>оферта</t>
  </si>
  <si>
    <r>
      <t>share of gm</t>
    </r>
    <r>
      <rPr>
        <u/>
        <sz val="12"/>
        <color theme="1"/>
        <rFont val="Calibri (Основной текст)"/>
        <charset val="204"/>
      </rPr>
      <t>&lt;</t>
    </r>
    <r>
      <rPr>
        <sz val="12"/>
        <color theme="1"/>
        <rFont val="Calibri"/>
        <family val="2"/>
        <charset val="204"/>
        <scheme val="minor"/>
      </rPr>
      <t>30%</t>
    </r>
  </si>
  <si>
    <t>Реинвент ООО</t>
  </si>
  <si>
    <t>Купишуз ООО</t>
  </si>
  <si>
    <t>share of RV</t>
  </si>
  <si>
    <t>РАНДЕВУ ООО</t>
  </si>
  <si>
    <t>ИНТЕРМОДЕ ООО</t>
  </si>
  <si>
    <t>Интернет Решения ООО</t>
  </si>
  <si>
    <t>Others</t>
  </si>
  <si>
    <t>Total</t>
  </si>
  <si>
    <t>fw+h'21</t>
  </si>
  <si>
    <t>pairs</t>
  </si>
  <si>
    <t>av price</t>
  </si>
  <si>
    <t>add to complete orders</t>
  </si>
  <si>
    <t>to add into forecast</t>
  </si>
  <si>
    <t>pinnacle</t>
  </si>
  <si>
    <t>total add stock</t>
  </si>
  <si>
    <t>additional stock</t>
  </si>
  <si>
    <t>не заложено</t>
  </si>
  <si>
    <t>Детский мир</t>
  </si>
  <si>
    <t>Али</t>
  </si>
  <si>
    <t>Фамилия</t>
  </si>
  <si>
    <t>CONVERSE SS21</t>
  </si>
  <si>
    <t>TTL SS21</t>
  </si>
  <si>
    <t>RETAIL + ON-LINE</t>
  </si>
  <si>
    <t>WHOLESALE</t>
  </si>
  <si>
    <t>FREE STOCK</t>
  </si>
  <si>
    <t>CONVERSE 2021 preorders</t>
  </si>
  <si>
    <t>Line</t>
  </si>
  <si>
    <t>TTL SS20 Actual+Forecast</t>
  </si>
  <si>
    <t>Spring 21</t>
  </si>
  <si>
    <t>Summer 21</t>
  </si>
  <si>
    <t>SS 21</t>
  </si>
  <si>
    <t>FTW CORE</t>
  </si>
  <si>
    <t>FTW C/O</t>
  </si>
  <si>
    <t>FTW</t>
  </si>
  <si>
    <t>Apparel</t>
  </si>
  <si>
    <t>Acc</t>
  </si>
  <si>
    <t>CONVERSE 2021 - INCUBATE</t>
  </si>
  <si>
    <t>TTL SS21 EXTRA</t>
  </si>
  <si>
    <t>SP Actual EXTRA RETAIL</t>
  </si>
  <si>
    <t>SU Actual EXTRA RETAIL</t>
  </si>
  <si>
    <t>SP Actual EXTRA WHOLESALE</t>
  </si>
  <si>
    <t>SU Actual EXTRA WHOLESALE</t>
  </si>
  <si>
    <t>CONVERSE 2021 - GRAND TOTAL</t>
  </si>
  <si>
    <t>SS21 GRAND TOTAL</t>
  </si>
  <si>
    <t>COGS CONVERSE 2021 - GRAND TOTAL</t>
  </si>
  <si>
    <t>RATE SS</t>
  </si>
  <si>
    <t>COST</t>
  </si>
  <si>
    <t>C/O</t>
  </si>
  <si>
    <t>APP C/O</t>
  </si>
  <si>
    <t>APP</t>
  </si>
  <si>
    <t>MONTH IN MOSCOW</t>
  </si>
  <si>
    <t>ЗАПОЛНЯЕТСЯ НА ОСНОВАНИИ SHIPMENT PLANA</t>
  </si>
  <si>
    <t>DELIVERY FLOW  SS21</t>
  </si>
  <si>
    <t>JAN</t>
  </si>
  <si>
    <t>FEB</t>
  </si>
  <si>
    <t>MARCH</t>
  </si>
  <si>
    <t>APR</t>
  </si>
  <si>
    <t>MAY</t>
  </si>
  <si>
    <t>JUNE</t>
  </si>
  <si>
    <t>Units</t>
  </si>
  <si>
    <t>Value</t>
  </si>
  <si>
    <t xml:space="preserve">CONVERSE FW21  </t>
  </si>
  <si>
    <t>TTL FW21 Actual+Forecast</t>
  </si>
  <si>
    <t>Fall 21</t>
  </si>
  <si>
    <t>Holiday 21</t>
  </si>
  <si>
    <t>FW 21</t>
  </si>
  <si>
    <t>TTL FW21 EXTRA</t>
  </si>
  <si>
    <t>FA / HO Actuall EXTRA RETAIL</t>
  </si>
  <si>
    <t>FA / HO Actuall EXTRA WHOLESALE</t>
  </si>
  <si>
    <t>CONVERSE 2121 - GRAND TOTAL</t>
  </si>
  <si>
    <t>FW21 GRAND TOTAL</t>
  </si>
  <si>
    <t>DELIVERY FLOW  FW21</t>
  </si>
  <si>
    <t>JULY</t>
  </si>
  <si>
    <t>AUGUST</t>
  </si>
  <si>
    <t>SEPTEMBER</t>
  </si>
  <si>
    <t>OCTOBER</t>
  </si>
  <si>
    <t>NOVEMBER</t>
  </si>
  <si>
    <t>Покупатель</t>
  </si>
  <si>
    <t>янв</t>
  </si>
  <si>
    <t>фев</t>
  </si>
  <si>
    <t>мар</t>
  </si>
  <si>
    <t>апр</t>
  </si>
  <si>
    <t>Стоимость продажи (руб.)</t>
  </si>
  <si>
    <t>Валовая прибыль (руб.)</t>
  </si>
  <si>
    <t>Атлет ООО</t>
  </si>
  <si>
    <t>1 690 870,00</t>
  </si>
  <si>
    <t>545 226,37</t>
  </si>
  <si>
    <t>428 150,00</t>
  </si>
  <si>
    <t>150 377,62</t>
  </si>
  <si>
    <t>896 250,00</t>
  </si>
  <si>
    <t>306 274,69</t>
  </si>
  <si>
    <t>1 187 395,00</t>
  </si>
  <si>
    <t>461 589,20</t>
  </si>
  <si>
    <t>Бубновый валет ООО</t>
  </si>
  <si>
    <t>330 000,00</t>
  </si>
  <si>
    <t>119 677,37</t>
  </si>
  <si>
    <t>БШ Стор ООО</t>
  </si>
  <si>
    <t>2 817 625,00</t>
  </si>
  <si>
    <t>904 124,39</t>
  </si>
  <si>
    <t>1 084 324,00</t>
  </si>
  <si>
    <t>378 063,60</t>
  </si>
  <si>
    <t>783 258,00</t>
  </si>
  <si>
    <t>280 727,02</t>
  </si>
  <si>
    <t>1 979 690,92</t>
  </si>
  <si>
    <t>775 214,23</t>
  </si>
  <si>
    <t>11 288 692,97</t>
  </si>
  <si>
    <t>3 673 807,44</t>
  </si>
  <si>
    <t>11 921 332,79</t>
  </si>
  <si>
    <t>4 255 813,64</t>
  </si>
  <si>
    <t>10 298 625,53</t>
  </si>
  <si>
    <t>3 881 756,72</t>
  </si>
  <si>
    <t>12 078 748,00</t>
  </si>
  <si>
    <t>3 369 114,56</t>
  </si>
  <si>
    <t>12 080 156,00</t>
  </si>
  <si>
    <t>3 448 299,35</t>
  </si>
  <si>
    <t>10 625 604,00</t>
  </si>
  <si>
    <t>2 830 811,91</t>
  </si>
  <si>
    <t>5 604 640,00</t>
  </si>
  <si>
    <t>1 732 015,35</t>
  </si>
  <si>
    <t>8 381 862,40</t>
  </si>
  <si>
    <t>2 598 835,50</t>
  </si>
  <si>
    <t>4 181 022,80</t>
  </si>
  <si>
    <t>1 221 390,38</t>
  </si>
  <si>
    <t>ИП Алемасова-Жижко Екатерина Викторовна</t>
  </si>
  <si>
    <t>240 702,00</t>
  </si>
  <si>
    <t>99 723,18</t>
  </si>
  <si>
    <t>223 960,00</t>
  </si>
  <si>
    <t>83 385,96</t>
  </si>
  <si>
    <t>636 614,00</t>
  </si>
  <si>
    <t>230 384,30</t>
  </si>
  <si>
    <t>ИП Бабарскова Екатерина Николаевна</t>
  </si>
  <si>
    <t>872 920,00</t>
  </si>
  <si>
    <t>311 056,16</t>
  </si>
  <si>
    <t>547 050,00</t>
  </si>
  <si>
    <t>189 862,50</t>
  </si>
  <si>
    <t>1 407 541,00</t>
  </si>
  <si>
    <t>480 621,28</t>
  </si>
  <si>
    <t>295 550,00</t>
  </si>
  <si>
    <t>108 667,51</t>
  </si>
  <si>
    <t>ИП Брюкова Анна Александровна</t>
  </si>
  <si>
    <t>210 438,00</t>
  </si>
  <si>
    <t>77 417,29</t>
  </si>
  <si>
    <t>139 200,00</t>
  </si>
  <si>
    <t>51 404,90</t>
  </si>
  <si>
    <t>199 400,00</t>
  </si>
  <si>
    <t>70 734,93</t>
  </si>
  <si>
    <t>132 600,00</t>
  </si>
  <si>
    <t>44 201,04</t>
  </si>
  <si>
    <t>ИП Давыдов Али Косимович</t>
  </si>
  <si>
    <t>236 050,00</t>
  </si>
  <si>
    <t>80 273,55</t>
  </si>
  <si>
    <t>389 600,00</t>
  </si>
  <si>
    <t>134 721,90</t>
  </si>
  <si>
    <t>ИП Журавлев Андрей Васильевич</t>
  </si>
  <si>
    <t>2 035 575,00</t>
  </si>
  <si>
    <t>618 565,54</t>
  </si>
  <si>
    <t>ИП Зубова Татьяна Борисовна</t>
  </si>
  <si>
    <t>180 455,00</t>
  </si>
  <si>
    <t>69 612,49</t>
  </si>
  <si>
    <t>ИП Иванов Милен Атанасов</t>
  </si>
  <si>
    <t>96 140,00</t>
  </si>
  <si>
    <t>36 256,80</t>
  </si>
  <si>
    <t>87 279,50</t>
  </si>
  <si>
    <t>33 461,52</t>
  </si>
  <si>
    <t>62 722,00</t>
  </si>
  <si>
    <t>21 546,15</t>
  </si>
  <si>
    <t>ИП Калинин Олег Владимирович</t>
  </si>
  <si>
    <t>260 283,00</t>
  </si>
  <si>
    <t>95 660,16</t>
  </si>
  <si>
    <t>246 450,00</t>
  </si>
  <si>
    <t>89 488,46</t>
  </si>
  <si>
    <t>ИП Катков Игорь Евгеньевич</t>
  </si>
  <si>
    <t>65 904,00</t>
  </si>
  <si>
    <t>22 039,51</t>
  </si>
  <si>
    <t>ИП Крячко Сергей Владимирович</t>
  </si>
  <si>
    <t>93 600,00</t>
  </si>
  <si>
    <t>20 576,95</t>
  </si>
  <si>
    <t>171 600,00</t>
  </si>
  <si>
    <t>37 724,39</t>
  </si>
  <si>
    <t>325 501,00</t>
  </si>
  <si>
    <t>128 966,62</t>
  </si>
  <si>
    <t>454 450,00</t>
  </si>
  <si>
    <t>166 705,06</t>
  </si>
  <si>
    <t>231 000,00</t>
  </si>
  <si>
    <t>83 774,16</t>
  </si>
  <si>
    <t>ИП Марин Сергей Валериевич</t>
  </si>
  <si>
    <t>474 810,00</t>
  </si>
  <si>
    <t>144 369,21</t>
  </si>
  <si>
    <t>1 367 840,00</t>
  </si>
  <si>
    <t>440 096,92</t>
  </si>
  <si>
    <t>1 580 400,00</t>
  </si>
  <si>
    <t>518 986,56</t>
  </si>
  <si>
    <t>884 750,00</t>
  </si>
  <si>
    <t>329 070,09</t>
  </si>
  <si>
    <t>ИП Маркарян Арсен Владимирович</t>
  </si>
  <si>
    <t>119 677,36</t>
  </si>
  <si>
    <t>ИП Мельник Андрей Анатольевич</t>
  </si>
  <si>
    <t>190 700,00</t>
  </si>
  <si>
    <t>66 288,93</t>
  </si>
  <si>
    <t>316 000,00</t>
  </si>
  <si>
    <t>106 143,08</t>
  </si>
  <si>
    <t>574 400,00</t>
  </si>
  <si>
    <t>196 737,03</t>
  </si>
  <si>
    <t>ИП Неганов Дмитрий Витальевич</t>
  </si>
  <si>
    <t>884 944,20</t>
  </si>
  <si>
    <t>290 334,74</t>
  </si>
  <si>
    <t>898 644,70</t>
  </si>
  <si>
    <t>258 345,74</t>
  </si>
  <si>
    <t>284 867,00</t>
  </si>
  <si>
    <t>85 791,06</t>
  </si>
  <si>
    <t>ИП Никольская Екатерина Николаевна</t>
  </si>
  <si>
    <t>245 250,00</t>
  </si>
  <si>
    <t>90 518,88</t>
  </si>
  <si>
    <t>133 200,00</t>
  </si>
  <si>
    <t>31 268,76</t>
  </si>
  <si>
    <t>ИП Рыжков Михаил Николаевич</t>
  </si>
  <si>
    <t>107 090,00</t>
  </si>
  <si>
    <t>36 302,67</t>
  </si>
  <si>
    <t>ИП Серебрянников Андрей Евгеньевич</t>
  </si>
  <si>
    <t>268 112,00</t>
  </si>
  <si>
    <t>97 560,14</t>
  </si>
  <si>
    <t>323 700,00</t>
  </si>
  <si>
    <t>114 587,96</t>
  </si>
  <si>
    <t>168 792,00</t>
  </si>
  <si>
    <t>63 730,28</t>
  </si>
  <si>
    <t>304 616,00</t>
  </si>
  <si>
    <t>110 058,00</t>
  </si>
  <si>
    <t>181 550,00</t>
  </si>
  <si>
    <t>62 557,96</t>
  </si>
  <si>
    <t>201 702,80</t>
  </si>
  <si>
    <t>75 916,15</t>
  </si>
  <si>
    <t>ИП Шенкман Илья Олегович</t>
  </si>
  <si>
    <t>452 355,00</t>
  </si>
  <si>
    <t>163 036,11</t>
  </si>
  <si>
    <t>ИП Шпажников Александр Борисович</t>
  </si>
  <si>
    <t>277 750,00</t>
  </si>
  <si>
    <t>118 243,71</t>
  </si>
  <si>
    <t>ИП Щербакова Полина Леонидовна</t>
  </si>
  <si>
    <t>1 189 608,50</t>
  </si>
  <si>
    <t>320 573,49</t>
  </si>
  <si>
    <t>962 050,00</t>
  </si>
  <si>
    <t>354 890,85</t>
  </si>
  <si>
    <t>9 065 250,00</t>
  </si>
  <si>
    <t>2 631 714,21</t>
  </si>
  <si>
    <t>13 912 582,50</t>
  </si>
  <si>
    <t>4 122 511,38</t>
  </si>
  <si>
    <t>7 236 225,00</t>
  </si>
  <si>
    <t>2 180 796,06</t>
  </si>
  <si>
    <t>277 315,00</t>
  </si>
  <si>
    <t>83 673,34</t>
  </si>
  <si>
    <t>Мультибрэнд ООО</t>
  </si>
  <si>
    <t>594 464,00</t>
  </si>
  <si>
    <t>217 489,60</t>
  </si>
  <si>
    <t>14 144,00</t>
  </si>
  <si>
    <t>4 991,24</t>
  </si>
  <si>
    <t>Перфект Трэйд ООО</t>
  </si>
  <si>
    <t>1 212 422,00</t>
  </si>
  <si>
    <t>349 583,60</t>
  </si>
  <si>
    <t>396 206,00</t>
  </si>
  <si>
    <t>120 855,76</t>
  </si>
  <si>
    <t>Приват Трэйд ООО</t>
  </si>
  <si>
    <t>38 181,00</t>
  </si>
  <si>
    <t>11 204,56</t>
  </si>
  <si>
    <t>53 825,00</t>
  </si>
  <si>
    <t>18 400,10</t>
  </si>
  <si>
    <t>34 284,82</t>
  </si>
  <si>
    <t>9 551,53</t>
  </si>
  <si>
    <t>73 122,69</t>
  </si>
  <si>
    <t>21 586,66</t>
  </si>
  <si>
    <t>79 522 911,00</t>
  </si>
  <si>
    <t>18 290 273,45</t>
  </si>
  <si>
    <t>73 903 245,00</t>
  </si>
  <si>
    <t>15 527 536,70</t>
  </si>
  <si>
    <t>59 245 992,00</t>
  </si>
  <si>
    <t>13 122 585,72</t>
  </si>
  <si>
    <t>16 433 100,00</t>
  </si>
  <si>
    <t>4 909 774,22</t>
  </si>
  <si>
    <t>10 583 280,00</t>
  </si>
  <si>
    <t>3 120 577,36</t>
  </si>
  <si>
    <t>24 244 785,00</t>
  </si>
  <si>
    <t>7 234 160,54</t>
  </si>
  <si>
    <t>Синяя Гусеница ООО</t>
  </si>
  <si>
    <t>923 670,00</t>
  </si>
  <si>
    <t>283 343,88</t>
  </si>
  <si>
    <t>1 153 260,90</t>
  </si>
  <si>
    <t>331 720,38</t>
  </si>
  <si>
    <t>1 823 889,60</t>
  </si>
  <si>
    <t>524 495,78</t>
  </si>
  <si>
    <t>СТАФ ФО ЛАЙФ ООО</t>
  </si>
  <si>
    <t>171 100,00</t>
  </si>
  <si>
    <t>45 074,27</t>
  </si>
  <si>
    <t>275 445,00</t>
  </si>
  <si>
    <t>78 711,88</t>
  </si>
  <si>
    <t>72 450,00</t>
  </si>
  <si>
    <t>22 083,50</t>
  </si>
  <si>
    <t>Торговый дом ЦУМ ОАО</t>
  </si>
  <si>
    <t>495 000,00</t>
  </si>
  <si>
    <t>179 516,09</t>
  </si>
  <si>
    <t>Траектория ООО</t>
  </si>
  <si>
    <t>546 025,00</t>
  </si>
  <si>
    <t>182 228,46</t>
  </si>
  <si>
    <t>740 700,00</t>
  </si>
  <si>
    <t>268 598,17</t>
  </si>
  <si>
    <t>Фолис Лтд ООО</t>
  </si>
  <si>
    <t>325 360,00</t>
  </si>
  <si>
    <t>111 178,14</t>
  </si>
  <si>
    <t>334 376,00</t>
  </si>
  <si>
    <t>113 804,91</t>
  </si>
  <si>
    <t>1 688 333,22</t>
  </si>
  <si>
    <t>561 086,17</t>
  </si>
  <si>
    <t>ЧЕРИКО-групп ООО</t>
  </si>
  <si>
    <t>121 105,00</t>
  </si>
  <si>
    <t>40 490,37</t>
  </si>
  <si>
    <t>435 554,00</t>
  </si>
  <si>
    <t>169 720,72</t>
  </si>
  <si>
    <t>50 880,00</t>
  </si>
  <si>
    <t>20 892,19</t>
  </si>
  <si>
    <t>646 286,24</t>
  </si>
  <si>
    <t>236 402,46</t>
  </si>
  <si>
    <t>Итог</t>
  </si>
  <si>
    <t>2 784 886,92</t>
  </si>
  <si>
    <t>1 016 352,64</t>
  </si>
  <si>
    <t>142 513 794,17</t>
  </si>
  <si>
    <t>37 449 931,43</t>
  </si>
  <si>
    <t>141 342 139,61</t>
  </si>
  <si>
    <t>36 523 977,71</t>
  </si>
  <si>
    <t>140 107 913,38</t>
  </si>
  <si>
    <t>38 671 388,95</t>
  </si>
  <si>
    <t>Январь 2021 г.</t>
  </si>
  <si>
    <t>Февраль 2021 г.</t>
  </si>
  <si>
    <t>Март 2021 г.</t>
  </si>
  <si>
    <t>Апрель 2021 г.</t>
  </si>
  <si>
    <t>Май 2021 г.</t>
  </si>
  <si>
    <t>ИП Журавлев Андрей  Васильевич</t>
  </si>
  <si>
    <t>ИП Исхаков Тимур Маратович</t>
  </si>
  <si>
    <t xml:space="preserve">ИП Калинин Олег Владимирович </t>
  </si>
  <si>
    <t>Контрагент</t>
  </si>
  <si>
    <t>Сумма по полю Количество</t>
  </si>
  <si>
    <t>Сумма по полю Сумма взаиморасчетов</t>
  </si>
  <si>
    <t>июль</t>
  </si>
  <si>
    <t>авг</t>
  </si>
  <si>
    <t>сент</t>
  </si>
  <si>
    <t>окт</t>
  </si>
  <si>
    <t>ноя</t>
  </si>
  <si>
    <t>дек</t>
  </si>
  <si>
    <t>Анисоль ООО</t>
  </si>
  <si>
    <t>СкейтСкай ООО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</si>
  <si>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</si>
  <si>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</si>
  <si>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</si>
  <si>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</si>
  <si>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</si>
  <si>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</si>
  <si>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</si>
  <si>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</si>
  <si>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</si>
  <si>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</si>
  <si>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</si>
  <si>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</si>
  <si>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TOTAL</t>
  </si>
  <si>
    <t>1 полугодие</t>
  </si>
  <si>
    <t>2 полугодие</t>
  </si>
  <si>
    <t>скидка</t>
  </si>
  <si>
    <t>Партнер</t>
  </si>
  <si>
    <t>Category</t>
  </si>
  <si>
    <t>Total SS 2021</t>
  </si>
  <si>
    <t>Total FW 2021</t>
  </si>
  <si>
    <t>prebook</t>
  </si>
  <si>
    <t>freestock</t>
  </si>
  <si>
    <t>АРИЗОНА СКАЙ ООО</t>
  </si>
  <si>
    <t>Битубаскет Трейдинг ООО</t>
  </si>
  <si>
    <t>Бутик ООО</t>
  </si>
  <si>
    <t>ИП Гончаров Андрей Михайлович</t>
  </si>
  <si>
    <t>ИП Гультяев Виталий Анатольевич</t>
  </si>
  <si>
    <t>ИП Жукова Мария Ивановна</t>
  </si>
  <si>
    <t>ИП Исхакова Т.А.</t>
  </si>
  <si>
    <t>ИП Кравченко Владимир Геннадиевич</t>
  </si>
  <si>
    <t>ИП Пилюгина Юлия Юрьевна</t>
  </si>
  <si>
    <t>ИП Харитонов Сергей Владимирович</t>
  </si>
  <si>
    <t>ИП Швец Ольга Владимировна</t>
  </si>
  <si>
    <t>МАКСИМА ГРУПП ООО</t>
  </si>
  <si>
    <t>ОФФПРАЙС ООО</t>
  </si>
  <si>
    <t>Престиж ООО</t>
  </si>
  <si>
    <t>Призма ООО</t>
  </si>
  <si>
    <t>Customs and delivery on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</si>
</sst>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₽&quot;;[Red]\-#,##0.00\ &quot;₽&quot;"/>
    <numFmt numFmtId="164" formatCode="_-* #,##0.00_-;\-* #,##0.00_-;_-* &quot;-&quot;??_-;_-@_-"/>
    <numFmt numFmtId="165" formatCode="_-* #,##0_-;\-* #,##0_-;_-* &quot;-&quot;??_-;_-@_-"/>
    <numFmt numFmtId="166" formatCode="_-* #,##0_€_-;\-* #,##0_€_-;_-* &quot;-&quot;??_€_-;_-@_-"/>
    <numFmt numFmtId="167" formatCode="#,##0_ ;[Red]\-#,##0\ "/>
    <numFmt numFmtId="168" formatCode="[$€-2]\ #,##0"/>
    <numFmt numFmtId="169" formatCode="_-* #,##0&quot;р.&quot;_-;\-* #,##0&quot;р.&quot;_-;_-* &quot;-&quot;&quot;р.&quot;_-;_-@_-"/>
    <numFmt numFmtId="170" formatCode="#,##0&quot;р.&quot;"/>
    <numFmt numFmtId="171" formatCode="#,##0\ &quot;₽&quot;"/>
    <numFmt numFmtId="172" formatCode="[$€-2]\ #,##0.00"/>
    <numFmt numFmtId="173" formatCode="[$€-2]\ #,##0.00;[Red]\-[$€-2]\ #,##0.00"/>
    <numFmt numFmtId="174" formatCode="[$€-2]\ #,##0.0000"/>
  </numFmts>
  <fonts count="4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8"/>
      <color rgb="FF413003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413003"/>
      <name val="Arial"/>
      <family val="2"/>
      <charset val="204"/>
    </font>
    <font>
      <sz val="8"/>
      <name val="Arial"/>
      <family val="2"/>
    </font>
    <font>
      <b/>
      <sz val="8"/>
      <color indexed="5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2"/>
      <color rgb="FFFF0000"/>
      <name val="Calibri"/>
      <family val="2"/>
      <charset val="204"/>
      <scheme val="minor"/>
    </font>
    <font>
      <u/>
      <sz val="12"/>
      <color theme="1"/>
      <name val="Calibri (Основной текст)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C00000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3" tint="-0.249977111117893"/>
      <name val="Calibri"/>
      <family val="2"/>
      <charset val="204"/>
      <scheme val="minor"/>
    </font>
    <font>
      <b/>
      <sz val="9"/>
      <color theme="0"/>
      <name val="Arial Cyr"/>
      <charset val="204"/>
    </font>
    <font>
      <sz val="10"/>
      <name val="Arial CYR"/>
    </font>
    <font>
      <b/>
      <sz val="9"/>
      <color theme="0"/>
      <name val="Arial Cyr"/>
    </font>
    <font>
      <b/>
      <sz val="10"/>
      <color rgb="FFC00000"/>
      <name val="Arial"/>
      <family val="2"/>
      <charset val="204"/>
    </font>
    <font>
      <sz val="9"/>
      <color rgb="FF7030A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b/>
      <sz val="9"/>
      <color theme="3" tint="-0.249977111117893"/>
      <name val="Calibri"/>
      <family val="2"/>
      <charset val="204"/>
      <scheme val="minor"/>
    </font>
    <font>
      <sz val="9"/>
      <color theme="3" tint="-0.249977111117893"/>
      <name val="Times New Roman"/>
      <family val="1"/>
      <charset val="204"/>
    </font>
    <font>
      <b/>
      <sz val="9"/>
      <color rgb="FF7030A0"/>
      <name val="Calibri"/>
      <family val="2"/>
      <charset val="204"/>
      <scheme val="minor"/>
    </font>
    <font>
      <sz val="9"/>
      <color rgb="FF7030A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9"/>
      <color theme="0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u/>
      <sz val="10"/>
      <color rgb="FFC00000"/>
      <name val="Arial"/>
      <family val="2"/>
      <charset val="204"/>
    </font>
    <font>
      <sz val="8"/>
      <name val="Arial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EA99E"/>
        <bgColor indexed="64"/>
      </patternFill>
    </fill>
    <fill>
      <patternFill patternType="solid">
        <fgColor rgb="FFC4BFB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676359"/>
      </left>
      <right style="thin">
        <color rgb="FF676359"/>
      </right>
      <top style="thin">
        <color rgb="FF676359"/>
      </top>
      <bottom style="thin">
        <color rgb="FF676359"/>
      </bottom>
      <diagonal/>
    </border>
    <border>
      <left/>
      <right/>
      <top style="thin">
        <color rgb="FF676359"/>
      </top>
      <bottom style="thin">
        <color rgb="FF676359"/>
      </bottom>
      <diagonal/>
    </border>
    <border>
      <left/>
      <right style="thin">
        <color rgb="FF676359"/>
      </right>
      <top style="thin">
        <color rgb="FF676359"/>
      </top>
      <bottom style="thin">
        <color rgb="FF676359"/>
      </bottom>
      <diagonal/>
    </border>
    <border>
      <left style="thin">
        <color rgb="FF676359"/>
      </left>
      <right style="thin">
        <color rgb="FF676359"/>
      </right>
      <top style="thin">
        <color rgb="FF676359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theme="1"/>
      </bottom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 style="medium">
        <color indexed="64"/>
      </left>
      <right style="medium">
        <color theme="0"/>
      </right>
      <top/>
      <bottom style="medium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double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/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/>
      <top style="medium">
        <color auto="1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4" fillId="0" borderId="0"/>
    <xf numFmtId="9" fontId="18" fillId="0" borderId="0" applyFont="0" applyFill="0" applyBorder="0" applyAlignment="0" applyProtection="0"/>
    <xf numFmtId="0" fontId="23" fillId="0" borderId="0"/>
  </cellStyleXfs>
  <cellXfs count="247">
    <xf numFmtId="0" fontId="0" fillId="0" borderId="0" xfId="0"/>
    <xf numFmtId="0" fontId="0" fillId="2" borderId="1" xfId="0" applyFill="1" applyBorder="1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 vertical="center"/>
    </xf>
    <xf numFmtId="165" fontId="0" fillId="0" borderId="0" xfId="1" applyNumberFormat="1" applyFont="1" applyAlignment="1">
      <alignment horizontal="center"/>
    </xf>
    <xf numFmtId="0" fontId="0" fillId="3" borderId="0" xfId="0" applyFill="1"/>
    <xf numFmtId="166" fontId="0" fillId="3" borderId="0" xfId="1" applyNumberFormat="1" applyFont="1" applyFill="1"/>
    <xf numFmtId="166" fontId="2" fillId="4" borderId="0" xfId="0" applyNumberFormat="1" applyFont="1" applyFill="1"/>
    <xf numFmtId="167" fontId="0" fillId="0" borderId="0" xfId="1" applyNumberFormat="1" applyFont="1"/>
    <xf numFmtId="167" fontId="0" fillId="0" borderId="0" xfId="0" applyNumberFormat="1"/>
    <xf numFmtId="167" fontId="0" fillId="3" borderId="0" xfId="0" applyNumberFormat="1" applyFill="1"/>
    <xf numFmtId="167" fontId="2" fillId="4" borderId="0" xfId="0" applyNumberFormat="1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0" fillId="0" borderId="0" xfId="0" applyNumberFormat="1"/>
    <xf numFmtId="0" fontId="0" fillId="2" borderId="0" xfId="0" applyFill="1"/>
    <xf numFmtId="9" fontId="0" fillId="0" borderId="0" xfId="2" applyFont="1"/>
    <xf numFmtId="0" fontId="3" fillId="5" borderId="6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4" fillId="6" borderId="9" xfId="0" applyFont="1" applyFill="1" applyBorder="1" applyAlignment="1">
      <alignment wrapText="1"/>
    </xf>
    <xf numFmtId="0" fontId="5" fillId="7" borderId="6" xfId="0" applyFont="1" applyFill="1" applyBorder="1" applyAlignment="1">
      <alignment wrapText="1"/>
    </xf>
    <xf numFmtId="0" fontId="7" fillId="8" borderId="10" xfId="3" applyNumberFormat="1" applyFont="1" applyFill="1" applyBorder="1" applyAlignment="1">
      <alignment horizontal="left" vertical="top" wrapText="1"/>
    </xf>
    <xf numFmtId="0" fontId="8" fillId="8" borderId="10" xfId="3" applyNumberFormat="1" applyFont="1" applyFill="1" applyBorder="1" applyAlignment="1">
      <alignment vertical="top" wrapText="1"/>
    </xf>
    <xf numFmtId="0" fontId="8" fillId="8" borderId="10" xfId="3" applyNumberFormat="1" applyFont="1" applyFill="1" applyBorder="1" applyAlignment="1">
      <alignment horizontal="center" vertical="top" wrapText="1"/>
    </xf>
    <xf numFmtId="0" fontId="9" fillId="8" borderId="10" xfId="3" applyNumberFormat="1" applyFont="1" applyFill="1" applyBorder="1" applyAlignment="1">
      <alignment vertical="top" wrapText="1"/>
    </xf>
    <xf numFmtId="4" fontId="9" fillId="8" borderId="10" xfId="3" applyNumberFormat="1" applyFont="1" applyFill="1" applyBorder="1" applyAlignment="1">
      <alignment horizontal="right" vertical="top" wrapText="1"/>
    </xf>
    <xf numFmtId="0" fontId="9" fillId="8" borderId="10" xfId="3" applyNumberFormat="1" applyFont="1" applyFill="1" applyBorder="1" applyAlignment="1">
      <alignment horizontal="right" vertical="top" wrapText="1"/>
    </xf>
    <xf numFmtId="4" fontId="8" fillId="8" borderId="10" xfId="3" applyNumberFormat="1" applyFont="1" applyFill="1" applyBorder="1" applyAlignment="1">
      <alignment horizontal="right" vertical="top" wrapText="1"/>
    </xf>
    <xf numFmtId="4" fontId="7" fillId="8" borderId="10" xfId="3" applyNumberFormat="1" applyFont="1" applyFill="1" applyBorder="1" applyAlignment="1">
      <alignment horizontal="right" vertical="top" wrapText="1"/>
    </xf>
    <xf numFmtId="0" fontId="7" fillId="8" borderId="12" xfId="3" applyNumberFormat="1" applyFont="1" applyFill="1" applyBorder="1" applyAlignment="1">
      <alignment horizontal="center" vertical="top" wrapText="1"/>
    </xf>
    <xf numFmtId="0" fontId="7" fillId="8" borderId="11" xfId="3" applyNumberFormat="1" applyFont="1" applyFill="1" applyBorder="1" applyAlignment="1">
      <alignment vertical="top"/>
    </xf>
    <xf numFmtId="0" fontId="0" fillId="9" borderId="0" xfId="0" applyFill="1"/>
    <xf numFmtId="0" fontId="0" fillId="4" borderId="0" xfId="0" applyFill="1"/>
    <xf numFmtId="165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/>
    <xf numFmtId="165" fontId="0" fillId="4" borderId="0" xfId="0" applyNumberFormat="1" applyFill="1"/>
    <xf numFmtId="0" fontId="0" fillId="10" borderId="0" xfId="0" applyFill="1"/>
    <xf numFmtId="165" fontId="0" fillId="10" borderId="0" xfId="0" applyNumberFormat="1" applyFill="1"/>
    <xf numFmtId="165" fontId="0" fillId="7" borderId="0" xfId="1" applyNumberFormat="1" applyFont="1" applyFill="1"/>
    <xf numFmtId="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9" fontId="0" fillId="0" borderId="0" xfId="2" applyFont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13" xfId="2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9" fontId="0" fillId="0" borderId="16" xfId="2" applyFont="1" applyBorder="1" applyAlignment="1">
      <alignment horizontal="center"/>
    </xf>
    <xf numFmtId="9" fontId="0" fillId="0" borderId="17" xfId="2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7" xfId="0" applyBorder="1" applyAlignment="1">
      <alignment horizontal="right"/>
    </xf>
    <xf numFmtId="9" fontId="0" fillId="0" borderId="0" xfId="2" applyFont="1" applyFill="1" applyAlignment="1">
      <alignment horizontal="center"/>
    </xf>
    <xf numFmtId="9" fontId="0" fillId="4" borderId="16" xfId="2" applyFont="1" applyFill="1" applyBorder="1" applyAlignment="1">
      <alignment horizontal="center"/>
    </xf>
    <xf numFmtId="9" fontId="0" fillId="4" borderId="0" xfId="2" applyFont="1" applyFill="1" applyAlignment="1">
      <alignment horizontal="center"/>
    </xf>
    <xf numFmtId="9" fontId="0" fillId="0" borderId="0" xfId="0" applyNumberFormat="1" applyAlignment="1">
      <alignment horizontal="center"/>
    </xf>
    <xf numFmtId="9" fontId="0" fillId="4" borderId="17" xfId="2" applyFont="1" applyFill="1" applyBorder="1" applyAlignment="1">
      <alignment horizontal="center"/>
    </xf>
    <xf numFmtId="9" fontId="0" fillId="0" borderId="16" xfId="2" applyFont="1" applyFill="1" applyBorder="1" applyAlignment="1">
      <alignment horizontal="center"/>
    </xf>
    <xf numFmtId="9" fontId="0" fillId="0" borderId="17" xfId="2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5" xfId="2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14" fillId="0" borderId="0" xfId="4"/>
    <xf numFmtId="0" fontId="14" fillId="11" borderId="0" xfId="4" applyFill="1"/>
    <xf numFmtId="168" fontId="14" fillId="11" borderId="0" xfId="4" applyNumberFormat="1" applyFill="1"/>
    <xf numFmtId="3" fontId="14" fillId="11" borderId="0" xfId="4" applyNumberFormat="1" applyFill="1"/>
    <xf numFmtId="3" fontId="15" fillId="11" borderId="0" xfId="4" applyNumberFormat="1" applyFont="1" applyFill="1"/>
    <xf numFmtId="3" fontId="16" fillId="11" borderId="0" xfId="4" applyNumberFormat="1" applyFont="1" applyFill="1"/>
    <xf numFmtId="168" fontId="17" fillId="12" borderId="21" xfId="4" applyNumberFormat="1" applyFont="1" applyFill="1" applyBorder="1"/>
    <xf numFmtId="3" fontId="17" fillId="12" borderId="22" xfId="5" applyNumberFormat="1" applyFont="1" applyFill="1" applyBorder="1"/>
    <xf numFmtId="168" fontId="17" fillId="12" borderId="22" xfId="4" applyNumberFormat="1" applyFont="1" applyFill="1" applyBorder="1"/>
    <xf numFmtId="3" fontId="17" fillId="12" borderId="23" xfId="5" applyNumberFormat="1" applyFont="1" applyFill="1" applyBorder="1"/>
    <xf numFmtId="169" fontId="17" fillId="12" borderId="24" xfId="4" applyNumberFormat="1" applyFont="1" applyFill="1" applyBorder="1"/>
    <xf numFmtId="168" fontId="19" fillId="3" borderId="25" xfId="4" applyNumberFormat="1" applyFont="1" applyFill="1" applyBorder="1"/>
    <xf numFmtId="3" fontId="20" fillId="3" borderId="26" xfId="5" applyNumberFormat="1" applyFont="1" applyFill="1" applyBorder="1"/>
    <xf numFmtId="168" fontId="19" fillId="3" borderId="26" xfId="4" applyNumberFormat="1" applyFont="1" applyFill="1" applyBorder="1"/>
    <xf numFmtId="0" fontId="17" fillId="0" borderId="27" xfId="4" applyFont="1" applyBorder="1"/>
    <xf numFmtId="168" fontId="19" fillId="3" borderId="28" xfId="4" applyNumberFormat="1" applyFont="1" applyFill="1" applyBorder="1"/>
    <xf numFmtId="3" fontId="20" fillId="3" borderId="29" xfId="5" applyNumberFormat="1" applyFont="1" applyFill="1" applyBorder="1"/>
    <xf numFmtId="168" fontId="19" fillId="3" borderId="29" xfId="4" applyNumberFormat="1" applyFont="1" applyFill="1" applyBorder="1"/>
    <xf numFmtId="0" fontId="17" fillId="0" borderId="30" xfId="4" applyFont="1" applyBorder="1"/>
    <xf numFmtId="168" fontId="19" fillId="3" borderId="31" xfId="4" applyNumberFormat="1" applyFont="1" applyFill="1" applyBorder="1"/>
    <xf numFmtId="3" fontId="20" fillId="3" borderId="32" xfId="5" applyNumberFormat="1" applyFont="1" applyFill="1" applyBorder="1"/>
    <xf numFmtId="168" fontId="19" fillId="3" borderId="32" xfId="4" applyNumberFormat="1" applyFont="1" applyFill="1" applyBorder="1"/>
    <xf numFmtId="0" fontId="21" fillId="0" borderId="30" xfId="4" applyFont="1" applyBorder="1"/>
    <xf numFmtId="168" fontId="19" fillId="3" borderId="33" xfId="4" applyNumberFormat="1" applyFont="1" applyFill="1" applyBorder="1"/>
    <xf numFmtId="3" fontId="20" fillId="3" borderId="34" xfId="5" applyNumberFormat="1" applyFont="1" applyFill="1" applyBorder="1"/>
    <xf numFmtId="168" fontId="19" fillId="3" borderId="34" xfId="4" applyNumberFormat="1" applyFont="1" applyFill="1" applyBorder="1"/>
    <xf numFmtId="0" fontId="17" fillId="0" borderId="35" xfId="4" applyFont="1" applyBorder="1"/>
    <xf numFmtId="170" fontId="22" fillId="13" borderId="36" xfId="4" applyNumberFormat="1" applyFont="1" applyFill="1" applyBorder="1" applyAlignment="1" applyProtection="1">
      <alignment horizontal="center" vertical="center" wrapText="1"/>
      <protection locked="0"/>
    </xf>
    <xf numFmtId="170" fontId="22" fillId="13" borderId="37" xfId="4" applyNumberFormat="1" applyFont="1" applyFill="1" applyBorder="1" applyAlignment="1" applyProtection="1">
      <alignment horizontal="center" vertical="center" wrapText="1"/>
      <protection locked="0"/>
    </xf>
    <xf numFmtId="0" fontId="24" fillId="13" borderId="38" xfId="6" applyFont="1" applyFill="1" applyBorder="1" applyAlignment="1">
      <alignment horizontal="center" vertical="center" wrapText="1"/>
    </xf>
    <xf numFmtId="0" fontId="24" fillId="13" borderId="41" xfId="6" applyFont="1" applyFill="1" applyBorder="1" applyAlignment="1">
      <alignment horizontal="center" vertical="center" wrapText="1"/>
    </xf>
    <xf numFmtId="0" fontId="14" fillId="4" borderId="0" xfId="4" applyFill="1"/>
    <xf numFmtId="0" fontId="25" fillId="11" borderId="0" xfId="4" applyFont="1" applyFill="1"/>
    <xf numFmtId="171" fontId="14" fillId="11" borderId="0" xfId="4" applyNumberFormat="1" applyFill="1"/>
    <xf numFmtId="171" fontId="17" fillId="12" borderId="42" xfId="4" applyNumberFormat="1" applyFont="1" applyFill="1" applyBorder="1"/>
    <xf numFmtId="171" fontId="17" fillId="12" borderId="43" xfId="4" applyNumberFormat="1" applyFont="1" applyFill="1" applyBorder="1"/>
    <xf numFmtId="3" fontId="17" fillId="12" borderId="44" xfId="5" applyNumberFormat="1" applyFont="1" applyFill="1" applyBorder="1"/>
    <xf numFmtId="3" fontId="26" fillId="12" borderId="44" xfId="5" applyNumberFormat="1" applyFont="1" applyFill="1" applyBorder="1"/>
    <xf numFmtId="171" fontId="26" fillId="12" borderId="43" xfId="4" applyNumberFormat="1" applyFont="1" applyFill="1" applyBorder="1"/>
    <xf numFmtId="171" fontId="17" fillId="12" borderId="24" xfId="4" applyNumberFormat="1" applyFont="1" applyFill="1" applyBorder="1"/>
    <xf numFmtId="3" fontId="28" fillId="0" borderId="25" xfId="5" applyNumberFormat="1" applyFont="1" applyBorder="1"/>
    <xf numFmtId="171" fontId="29" fillId="8" borderId="29" xfId="4" applyNumberFormat="1" applyFont="1" applyFill="1" applyBorder="1"/>
    <xf numFmtId="3" fontId="28" fillId="0" borderId="26" xfId="5" applyNumberFormat="1" applyFont="1" applyBorder="1"/>
    <xf numFmtId="3" fontId="30" fillId="0" borderId="26" xfId="5" applyNumberFormat="1" applyFont="1" applyBorder="1"/>
    <xf numFmtId="171" fontId="31" fillId="8" borderId="29" xfId="4" applyNumberFormat="1" applyFont="1" applyFill="1" applyBorder="1"/>
    <xf numFmtId="171" fontId="29" fillId="8" borderId="26" xfId="4" applyNumberFormat="1" applyFont="1" applyFill="1" applyBorder="1"/>
    <xf numFmtId="0" fontId="21" fillId="0" borderId="27" xfId="4" applyFont="1" applyBorder="1"/>
    <xf numFmtId="3" fontId="28" fillId="0" borderId="28" xfId="5" applyNumberFormat="1" applyFont="1" applyBorder="1"/>
    <xf numFmtId="3" fontId="28" fillId="0" borderId="29" xfId="5" applyNumberFormat="1" applyFont="1" applyBorder="1"/>
    <xf numFmtId="3" fontId="30" fillId="0" borderId="29" xfId="5" applyNumberFormat="1" applyFont="1" applyBorder="1"/>
    <xf numFmtId="9" fontId="14" fillId="11" borderId="0" xfId="4" applyNumberFormat="1" applyFill="1"/>
    <xf numFmtId="10" fontId="14" fillId="11" borderId="0" xfId="4" applyNumberFormat="1" applyFill="1"/>
    <xf numFmtId="3" fontId="28" fillId="0" borderId="33" xfId="5" applyNumberFormat="1" applyFont="1" applyBorder="1"/>
    <xf numFmtId="171" fontId="29" fillId="8" borderId="34" xfId="4" applyNumberFormat="1" applyFont="1" applyFill="1" applyBorder="1"/>
    <xf numFmtId="3" fontId="28" fillId="0" borderId="34" xfId="5" applyNumberFormat="1" applyFont="1" applyBorder="1"/>
    <xf numFmtId="3" fontId="30" fillId="0" borderId="34" xfId="5" applyNumberFormat="1" applyFont="1" applyBorder="1"/>
    <xf numFmtId="171" fontId="31" fillId="8" borderId="34" xfId="4" applyNumberFormat="1" applyFont="1" applyFill="1" applyBorder="1"/>
    <xf numFmtId="0" fontId="21" fillId="0" borderId="47" xfId="4" applyFont="1" applyBorder="1"/>
    <xf numFmtId="0" fontId="32" fillId="0" borderId="0" xfId="4" applyFont="1"/>
    <xf numFmtId="0" fontId="32" fillId="11" borderId="0" xfId="4" applyFont="1" applyFill="1"/>
    <xf numFmtId="0" fontId="33" fillId="13" borderId="40" xfId="4" applyFont="1" applyFill="1" applyBorder="1" applyAlignment="1">
      <alignment horizontal="center" vertical="center"/>
    </xf>
    <xf numFmtId="3" fontId="17" fillId="12" borderId="50" xfId="5" applyNumberFormat="1" applyFont="1" applyFill="1" applyBorder="1"/>
    <xf numFmtId="168" fontId="17" fillId="12" borderId="43" xfId="4" applyNumberFormat="1" applyFont="1" applyFill="1" applyBorder="1"/>
    <xf numFmtId="3" fontId="17" fillId="0" borderId="25" xfId="5" applyNumberFormat="1" applyFont="1" applyBorder="1"/>
    <xf numFmtId="172" fontId="19" fillId="8" borderId="26" xfId="4" applyNumberFormat="1" applyFont="1" applyFill="1" applyBorder="1"/>
    <xf numFmtId="3" fontId="20" fillId="0" borderId="26" xfId="5" applyNumberFormat="1" applyFont="1" applyBorder="1"/>
    <xf numFmtId="3" fontId="17" fillId="0" borderId="26" xfId="5" applyNumberFormat="1" applyFont="1" applyBorder="1"/>
    <xf numFmtId="168" fontId="19" fillId="8" borderId="26" xfId="4" applyNumberFormat="1" applyFont="1" applyFill="1" applyBorder="1"/>
    <xf numFmtId="3" fontId="17" fillId="0" borderId="28" xfId="5" applyNumberFormat="1" applyFont="1" applyBorder="1"/>
    <xf numFmtId="172" fontId="19" fillId="8" borderId="29" xfId="4" applyNumberFormat="1" applyFont="1" applyFill="1" applyBorder="1"/>
    <xf numFmtId="3" fontId="20" fillId="0" borderId="29" xfId="5" applyNumberFormat="1" applyFont="1" applyBorder="1"/>
    <xf numFmtId="3" fontId="17" fillId="0" borderId="29" xfId="5" applyNumberFormat="1" applyFont="1" applyBorder="1"/>
    <xf numFmtId="168" fontId="19" fillId="8" borderId="29" xfId="4" applyNumberFormat="1" applyFont="1" applyFill="1" applyBorder="1"/>
    <xf numFmtId="172" fontId="14" fillId="11" borderId="0" xfId="4" applyNumberFormat="1" applyFill="1"/>
    <xf numFmtId="3" fontId="17" fillId="0" borderId="31" xfId="5" applyNumberFormat="1" applyFont="1" applyFill="1" applyBorder="1"/>
    <xf numFmtId="172" fontId="19" fillId="0" borderId="32" xfId="4" applyNumberFormat="1" applyFont="1" applyBorder="1"/>
    <xf numFmtId="3" fontId="20" fillId="0" borderId="32" xfId="5" applyNumberFormat="1" applyFont="1" applyBorder="1"/>
    <xf numFmtId="172" fontId="19" fillId="8" borderId="32" xfId="4" applyNumberFormat="1" applyFont="1" applyFill="1" applyBorder="1"/>
    <xf numFmtId="3" fontId="17" fillId="0" borderId="32" xfId="5" applyNumberFormat="1" applyFont="1" applyFill="1" applyBorder="1"/>
    <xf numFmtId="168" fontId="19" fillId="0" borderId="32" xfId="4" applyNumberFormat="1" applyFont="1" applyBorder="1"/>
    <xf numFmtId="168" fontId="19" fillId="8" borderId="32" xfId="4" applyNumberFormat="1" applyFont="1" applyFill="1" applyBorder="1"/>
    <xf numFmtId="3" fontId="17" fillId="0" borderId="33" xfId="5" applyNumberFormat="1" applyFont="1" applyBorder="1"/>
    <xf numFmtId="172" fontId="19" fillId="8" borderId="34" xfId="4" applyNumberFormat="1" applyFont="1" applyFill="1" applyBorder="1"/>
    <xf numFmtId="3" fontId="20" fillId="0" borderId="34" xfId="5" applyNumberFormat="1" applyFont="1" applyBorder="1"/>
    <xf numFmtId="3" fontId="17" fillId="0" borderId="34" xfId="5" applyNumberFormat="1" applyFont="1" applyBorder="1"/>
    <xf numFmtId="168" fontId="19" fillId="8" borderId="34" xfId="4" applyNumberFormat="1" applyFont="1" applyFill="1" applyBorder="1"/>
    <xf numFmtId="0" fontId="17" fillId="0" borderId="47" xfId="4" applyFont="1" applyBorder="1"/>
    <xf numFmtId="3" fontId="34" fillId="12" borderId="44" xfId="5" applyNumberFormat="1" applyFont="1" applyFill="1" applyBorder="1"/>
    <xf numFmtId="168" fontId="34" fillId="12" borderId="43" xfId="4" applyNumberFormat="1" applyFont="1" applyFill="1" applyBorder="1"/>
    <xf numFmtId="3" fontId="17" fillId="3" borderId="25" xfId="5" applyNumberFormat="1" applyFont="1" applyFill="1" applyBorder="1"/>
    <xf numFmtId="172" fontId="19" fillId="3" borderId="26" xfId="4" applyNumberFormat="1" applyFont="1" applyFill="1" applyBorder="1"/>
    <xf numFmtId="3" fontId="17" fillId="3" borderId="26" xfId="5" applyNumberFormat="1" applyFont="1" applyFill="1" applyBorder="1"/>
    <xf numFmtId="3" fontId="17" fillId="3" borderId="28" xfId="5" applyNumberFormat="1" applyFont="1" applyFill="1" applyBorder="1"/>
    <xf numFmtId="172" fontId="19" fillId="3" borderId="29" xfId="4" applyNumberFormat="1" applyFont="1" applyFill="1" applyBorder="1"/>
    <xf numFmtId="3" fontId="17" fillId="3" borderId="29" xfId="5" applyNumberFormat="1" applyFont="1" applyFill="1" applyBorder="1"/>
    <xf numFmtId="3" fontId="17" fillId="3" borderId="31" xfId="5" applyNumberFormat="1" applyFont="1" applyFill="1" applyBorder="1"/>
    <xf numFmtId="172" fontId="19" fillId="3" borderId="32" xfId="4" applyNumberFormat="1" applyFont="1" applyFill="1" applyBorder="1"/>
    <xf numFmtId="3" fontId="17" fillId="3" borderId="32" xfId="5" applyNumberFormat="1" applyFont="1" applyFill="1" applyBorder="1"/>
    <xf numFmtId="3" fontId="17" fillId="3" borderId="34" xfId="5" applyNumberFormat="1" applyFont="1" applyFill="1" applyBorder="1"/>
    <xf numFmtId="173" fontId="14" fillId="11" borderId="0" xfId="4" applyNumberFormat="1" applyFill="1"/>
    <xf numFmtId="9" fontId="14" fillId="11" borderId="0" xfId="5" applyFont="1" applyFill="1"/>
    <xf numFmtId="3" fontId="20" fillId="14" borderId="26" xfId="5" applyNumberFormat="1" applyFont="1" applyFill="1" applyBorder="1"/>
    <xf numFmtId="0" fontId="33" fillId="13" borderId="49" xfId="4" applyFont="1" applyFill="1" applyBorder="1" applyAlignment="1">
      <alignment horizontal="center" vertical="center"/>
    </xf>
    <xf numFmtId="0" fontId="24" fillId="13" borderId="51" xfId="6" applyFont="1" applyFill="1" applyBorder="1" applyAlignment="1">
      <alignment horizontal="center" vertical="center" wrapText="1"/>
    </xf>
    <xf numFmtId="0" fontId="35" fillId="11" borderId="0" xfId="4" applyFont="1" applyFill="1" applyAlignment="1">
      <alignment vertical="center"/>
    </xf>
    <xf numFmtId="0" fontId="36" fillId="15" borderId="20" xfId="4" applyFont="1" applyFill="1" applyBorder="1" applyAlignment="1">
      <alignment vertical="center"/>
    </xf>
    <xf numFmtId="0" fontId="36" fillId="15" borderId="19" xfId="4" applyFont="1" applyFill="1" applyBorder="1" applyAlignment="1">
      <alignment vertical="center"/>
    </xf>
    <xf numFmtId="0" fontId="37" fillId="11" borderId="0" xfId="4" applyFont="1" applyFill="1"/>
    <xf numFmtId="174" fontId="38" fillId="11" borderId="0" xfId="4" applyNumberFormat="1" applyFont="1" applyFill="1"/>
    <xf numFmtId="168" fontId="19" fillId="0" borderId="25" xfId="4" applyNumberFormat="1" applyFont="1" applyBorder="1"/>
    <xf numFmtId="3" fontId="20" fillId="0" borderId="26" xfId="5" applyNumberFormat="1" applyFont="1" applyFill="1" applyBorder="1"/>
    <xf numFmtId="168" fontId="19" fillId="0" borderId="26" xfId="4" applyNumberFormat="1" applyFont="1" applyBorder="1"/>
    <xf numFmtId="168" fontId="19" fillId="0" borderId="28" xfId="4" applyNumberFormat="1" applyFont="1" applyBorder="1"/>
    <xf numFmtId="3" fontId="20" fillId="0" borderId="29" xfId="5" applyNumberFormat="1" applyFont="1" applyFill="1" applyBorder="1"/>
    <xf numFmtId="168" fontId="19" fillId="0" borderId="29" xfId="4" applyNumberFormat="1" applyFont="1" applyBorder="1"/>
    <xf numFmtId="168" fontId="19" fillId="0" borderId="31" xfId="4" applyNumberFormat="1" applyFont="1" applyBorder="1"/>
    <xf numFmtId="3" fontId="20" fillId="0" borderId="32" xfId="5" applyNumberFormat="1" applyFont="1" applyFill="1" applyBorder="1"/>
    <xf numFmtId="168" fontId="19" fillId="0" borderId="33" xfId="4" applyNumberFormat="1" applyFont="1" applyBorder="1"/>
    <xf numFmtId="3" fontId="20" fillId="0" borderId="34" xfId="5" applyNumberFormat="1" applyFont="1" applyFill="1" applyBorder="1"/>
    <xf numFmtId="168" fontId="19" fillId="0" borderId="34" xfId="4" applyNumberFormat="1" applyFont="1" applyBorder="1"/>
    <xf numFmtId="3" fontId="17" fillId="0" borderId="26" xfId="5" applyNumberFormat="1" applyFont="1" applyFill="1" applyBorder="1"/>
    <xf numFmtId="3" fontId="17" fillId="0" borderId="29" xfId="5" applyNumberFormat="1" applyFont="1" applyFill="1" applyBorder="1"/>
    <xf numFmtId="3" fontId="17" fillId="0" borderId="34" xfId="5" applyNumberFormat="1" applyFont="1" applyFill="1" applyBorder="1"/>
    <xf numFmtId="3" fontId="17" fillId="0" borderId="25" xfId="5" applyNumberFormat="1" applyFont="1" applyFill="1" applyBorder="1"/>
    <xf numFmtId="172" fontId="19" fillId="0" borderId="26" xfId="4" applyNumberFormat="1" applyFont="1" applyBorder="1"/>
    <xf numFmtId="3" fontId="17" fillId="0" borderId="28" xfId="5" applyNumberFormat="1" applyFont="1" applyFill="1" applyBorder="1"/>
    <xf numFmtId="172" fontId="19" fillId="0" borderId="29" xfId="4" applyNumberFormat="1" applyFont="1" applyBorder="1"/>
    <xf numFmtId="3" fontId="17" fillId="4" borderId="29" xfId="5" applyNumberFormat="1" applyFont="1" applyFill="1" applyBorder="1"/>
    <xf numFmtId="168" fontId="19" fillId="4" borderId="29" xfId="4" applyNumberFormat="1" applyFont="1" applyFill="1" applyBorder="1"/>
    <xf numFmtId="3" fontId="17" fillId="0" borderId="33" xfId="5" applyNumberFormat="1" applyFont="1" applyFill="1" applyBorder="1"/>
    <xf numFmtId="172" fontId="19" fillId="0" borderId="34" xfId="4" applyNumberFormat="1" applyFont="1" applyBorder="1"/>
    <xf numFmtId="3" fontId="17" fillId="4" borderId="34" xfId="5" applyNumberFormat="1" applyFont="1" applyFill="1" applyBorder="1"/>
    <xf numFmtId="168" fontId="19" fillId="4" borderId="34" xfId="4" applyNumberFormat="1" applyFont="1" applyFill="1" applyBorder="1"/>
    <xf numFmtId="165" fontId="1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0" fontId="22" fillId="13" borderId="49" xfId="4" applyNumberFormat="1" applyFont="1" applyFill="1" applyBorder="1" applyAlignment="1" applyProtection="1">
      <alignment horizontal="center" vertical="center" wrapText="1"/>
      <protection locked="0"/>
    </xf>
    <xf numFmtId="170" fontId="22" fillId="13" borderId="48" xfId="4" applyNumberFormat="1" applyFont="1" applyFill="1" applyBorder="1" applyAlignment="1" applyProtection="1">
      <alignment horizontal="center" vertical="center" wrapText="1"/>
      <protection locked="0"/>
    </xf>
    <xf numFmtId="170" fontId="22" fillId="13" borderId="40" xfId="4" applyNumberFormat="1" applyFont="1" applyFill="1" applyBorder="1" applyAlignment="1" applyProtection="1">
      <alignment horizontal="center" vertical="center" wrapText="1"/>
      <protection locked="0"/>
    </xf>
    <xf numFmtId="170" fontId="22" fillId="13" borderId="39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46" xfId="4" applyFont="1" applyBorder="1" applyAlignment="1">
      <alignment horizontal="center" vertical="center" wrapText="1"/>
    </xf>
    <xf numFmtId="0" fontId="27" fillId="0" borderId="45" xfId="4" applyFont="1" applyBorder="1" applyAlignment="1">
      <alignment horizontal="center" vertical="center" wrapText="1"/>
    </xf>
    <xf numFmtId="0" fontId="36" fillId="15" borderId="53" xfId="4" applyFont="1" applyFill="1" applyBorder="1" applyAlignment="1">
      <alignment horizontal="center" vertical="center"/>
    </xf>
    <xf numFmtId="0" fontId="36" fillId="15" borderId="20" xfId="4" applyFont="1" applyFill="1" applyBorder="1" applyAlignment="1">
      <alignment horizontal="center" vertical="center"/>
    </xf>
    <xf numFmtId="168" fontId="36" fillId="15" borderId="53" xfId="4" applyNumberFormat="1" applyFont="1" applyFill="1" applyBorder="1" applyAlignment="1">
      <alignment horizontal="center" vertical="center"/>
    </xf>
    <xf numFmtId="168" fontId="36" fillId="15" borderId="20" xfId="4" applyNumberFormat="1" applyFont="1" applyFill="1" applyBorder="1" applyAlignment="1">
      <alignment horizontal="center" vertical="center"/>
    </xf>
    <xf numFmtId="168" fontId="36" fillId="15" borderId="52" xfId="4" applyNumberFormat="1" applyFont="1" applyFill="1" applyBorder="1" applyAlignment="1">
      <alignment horizontal="center" vertical="center"/>
    </xf>
    <xf numFmtId="168" fontId="36" fillId="15" borderId="18" xfId="4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wrapText="1"/>
    </xf>
    <xf numFmtId="0" fontId="4" fillId="6" borderId="8" xfId="0" applyFont="1" applyFill="1" applyBorder="1" applyAlignment="1">
      <alignment wrapText="1"/>
    </xf>
    <xf numFmtId="167" fontId="0" fillId="0" borderId="0" xfId="1" applyNumberFormat="1" applyFont="1" applyAlignment="1">
      <alignment horizontal="center"/>
    </xf>
    <xf numFmtId="10" fontId="0" fillId="0" borderId="0" xfId="0" applyNumberFormat="1"/>
  </cellXfs>
  <cellStyles count="7">
    <cellStyle name="Обычный" xfId="0" builtinId="0"/>
    <cellStyle name="Обычный 2" xfId="4" xr:uid="{7D20C451-A451-4F49-9964-394B214FDABB}"/>
    <cellStyle name="Обычный 2 2" xfId="6" xr:uid="{317BEBF2-05D4-354F-B9D5-358A04C244E2}"/>
    <cellStyle name="Обычный_Лист2" xfId="3" xr:uid="{6AA0722B-DA12-40A6-9F78-D544CADF0503}"/>
    <cellStyle name="Процентный" xfId="2" builtinId="5"/>
    <cellStyle name="Процентный 2" xfId="5" xr:uid="{785DDB3D-81A9-0540-8EDF-8517CE960387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samarina\OneDrive%20-%20Orbico\Desktop\CONVERSE\SS20\Forecast\BUD%202020%20Online%20May%202019%20v.1%20Eco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2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ark Up Validation"/>
      <sheetName val="Sales Targets"/>
      <sheetName val="Mark Up Loses"/>
      <sheetName val="Sales in Units"/>
      <sheetName val="Purchasing 2018"/>
      <sheetName val="Wages Stores"/>
      <sheetName val="Retail Exp"/>
      <sheetName val="VM "/>
      <sheetName val="Shoping bags"/>
      <sheetName val="CHARGES"/>
      <sheetName val="IT Support"/>
      <sheetName val="For upload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Лист4"/>
      <sheetName val="Лист2"/>
    </sheetNames>
    <sheetDataSet>
      <sheetData sheetId="0"/>
      <sheetData sheetId="1"/>
      <sheetData sheetId="2">
        <row r="5">
          <cell r="A5" t="str">
            <v>Анисоль ООО</v>
          </cell>
          <cell r="B5">
            <v>55598.399999999994</v>
          </cell>
        </row>
        <row r="6">
          <cell r="A6" t="str">
            <v>Атлет ООО</v>
          </cell>
          <cell r="B6">
            <v>269676</v>
          </cell>
        </row>
        <row r="7">
          <cell r="A7" t="str">
            <v>Бренд Стрит ООО</v>
          </cell>
          <cell r="B7">
            <v>507127.5</v>
          </cell>
          <cell r="C7">
            <v>122265</v>
          </cell>
          <cell r="D7">
            <v>125235</v>
          </cell>
        </row>
        <row r="8">
          <cell r="A8" t="str">
            <v>Бубновый валет ООО</v>
          </cell>
          <cell r="B8">
            <v>83160</v>
          </cell>
        </row>
        <row r="9">
          <cell r="A9" t="str">
            <v>БШ Стор ООО</v>
          </cell>
          <cell r="B9">
            <v>426214.8</v>
          </cell>
        </row>
        <row r="10">
          <cell r="A10" t="str">
            <v>Вайлдберриз ООО</v>
          </cell>
          <cell r="B10">
            <v>6465937.5</v>
          </cell>
        </row>
        <row r="11">
          <cell r="A11" t="str">
            <v>ИНТЕРМОДЕ ООО</v>
          </cell>
          <cell r="B11">
            <v>9021276.0000000019</v>
          </cell>
        </row>
        <row r="12">
          <cell r="A12" t="str">
            <v>Интернет Решения ООО</v>
          </cell>
          <cell r="B12">
            <v>2653111.7999999998</v>
          </cell>
          <cell r="C12">
            <v>262082.69999999998</v>
          </cell>
          <cell r="D12">
            <v>282803.40000000002</v>
          </cell>
          <cell r="E12">
            <v>103831.20000000003</v>
          </cell>
        </row>
        <row r="13">
          <cell r="A13" t="str">
            <v>Интерстеп ДВ ООО</v>
          </cell>
          <cell r="B13">
            <v>95040</v>
          </cell>
        </row>
        <row r="14">
          <cell r="A14" t="str">
            <v>ИП Бабарскова Екатерина Николаевна</v>
          </cell>
          <cell r="B14">
            <v>243144</v>
          </cell>
          <cell r="C14">
            <v>46282.5</v>
          </cell>
        </row>
        <row r="15">
          <cell r="A15" t="str">
            <v>ИП Журавлев Андрей  Васильевич</v>
          </cell>
          <cell r="B15">
            <v>305172.90000000008</v>
          </cell>
          <cell r="D15">
            <v>81080.999999999985</v>
          </cell>
        </row>
        <row r="16">
          <cell r="A16" t="str">
            <v>ИП Иванов Милен Атанасов</v>
          </cell>
          <cell r="B16">
            <v>392501.6999999999</v>
          </cell>
          <cell r="D16">
            <v>57176.999999999985</v>
          </cell>
        </row>
        <row r="17">
          <cell r="A17" t="str">
            <v>ИП Исхакова Татьяна Алексеевна</v>
          </cell>
          <cell r="B17">
            <v>255284.99999999997</v>
          </cell>
          <cell r="D17">
            <v>57173.399999999994</v>
          </cell>
        </row>
        <row r="18">
          <cell r="A18" t="str">
            <v>ИП Крячко Сергей Владимирович</v>
          </cell>
          <cell r="B18">
            <v>492525</v>
          </cell>
          <cell r="C18">
            <v>92565</v>
          </cell>
          <cell r="D18">
            <v>124740</v>
          </cell>
        </row>
        <row r="19">
          <cell r="A19" t="str">
            <v>ИП Левин Антон Николаевич</v>
          </cell>
          <cell r="B19">
            <v>136620</v>
          </cell>
          <cell r="C19">
            <v>181170</v>
          </cell>
          <cell r="D19">
            <v>71280</v>
          </cell>
        </row>
        <row r="20">
          <cell r="A20" t="str">
            <v>ИП Мазурков Андрей Дмитриевич</v>
          </cell>
          <cell r="B20">
            <v>10395</v>
          </cell>
          <cell r="C20">
            <v>65835</v>
          </cell>
          <cell r="D20">
            <v>370755</v>
          </cell>
        </row>
        <row r="21">
          <cell r="A21" t="str">
            <v>ИП Марин Сергей Валериевич</v>
          </cell>
          <cell r="B21">
            <v>896940</v>
          </cell>
          <cell r="C21">
            <v>141570</v>
          </cell>
          <cell r="D21">
            <v>144540</v>
          </cell>
        </row>
        <row r="22">
          <cell r="A22" t="str">
            <v>ИП Маркарян Арсен Владимирович</v>
          </cell>
          <cell r="B22">
            <v>77220</v>
          </cell>
        </row>
        <row r="23">
          <cell r="A23" t="str">
            <v>ИП Моисеев Антон Александрович</v>
          </cell>
          <cell r="B23">
            <v>20790</v>
          </cell>
          <cell r="D23">
            <v>84150</v>
          </cell>
        </row>
        <row r="24">
          <cell r="A24" t="str">
            <v>ИП Никольская Екатерина Николаевна</v>
          </cell>
          <cell r="B24">
            <v>156420</v>
          </cell>
        </row>
        <row r="25">
          <cell r="A25" t="str">
            <v>ИП Осипов Тарас Евгеньевич</v>
          </cell>
          <cell r="B25">
            <v>332640</v>
          </cell>
          <cell r="C25">
            <v>65340</v>
          </cell>
        </row>
        <row r="26">
          <cell r="A26" t="str">
            <v>ИП Рыжков Михаил Николаевич</v>
          </cell>
          <cell r="B26">
            <v>241282.8</v>
          </cell>
        </row>
        <row r="27">
          <cell r="A27" t="str">
            <v>ИП Щербакова Полина Леонидовна</v>
          </cell>
          <cell r="B27">
            <v>827962.2</v>
          </cell>
        </row>
        <row r="28">
          <cell r="A28" t="str">
            <v>Купишуз ООО</v>
          </cell>
          <cell r="B28">
            <v>4903893.9000000078</v>
          </cell>
          <cell r="C28">
            <v>496735.20000000007</v>
          </cell>
          <cell r="D28">
            <v>1213563.5999999994</v>
          </cell>
          <cell r="E28">
            <v>262406.70000000007</v>
          </cell>
        </row>
        <row r="29">
          <cell r="A29" t="str">
            <v>МИДГАРД ООО</v>
          </cell>
          <cell r="B29">
            <v>368280</v>
          </cell>
          <cell r="D29">
            <v>55440</v>
          </cell>
        </row>
        <row r="30">
          <cell r="A30" t="str">
            <v>Мультибрэнд ООО</v>
          </cell>
          <cell r="B30">
            <v>481021.2</v>
          </cell>
        </row>
        <row r="31">
          <cell r="A31" t="str">
            <v>Престиж ООО</v>
          </cell>
          <cell r="B31">
            <v>99000</v>
          </cell>
          <cell r="C31">
            <v>124740</v>
          </cell>
          <cell r="D31">
            <v>89100</v>
          </cell>
          <cell r="E31">
            <v>37620</v>
          </cell>
        </row>
        <row r="32">
          <cell r="A32" t="str">
            <v>РАНДЕВУ ООО</v>
          </cell>
          <cell r="B32">
            <v>1100387.7</v>
          </cell>
        </row>
        <row r="33">
          <cell r="A33" t="str">
            <v>Реинвент ООО</v>
          </cell>
          <cell r="B33">
            <v>2872198.8</v>
          </cell>
        </row>
        <row r="34">
          <cell r="A34" t="str">
            <v>Синяя Гусеница ООО</v>
          </cell>
          <cell r="B34">
            <v>1275474.5999999994</v>
          </cell>
        </row>
        <row r="35">
          <cell r="A35" t="str">
            <v>СкейтСкай ООО</v>
          </cell>
          <cell r="B35">
            <v>116424</v>
          </cell>
        </row>
        <row r="36">
          <cell r="A36" t="str">
            <v>СТАФ ФО ЛАЙФ ООО</v>
          </cell>
          <cell r="B36">
            <v>37872</v>
          </cell>
          <cell r="D36">
            <v>40094.999999999993</v>
          </cell>
          <cell r="E36">
            <v>40094.999999999993</v>
          </cell>
        </row>
        <row r="37">
          <cell r="A37" t="str">
            <v>Траектория ООО</v>
          </cell>
          <cell r="B37">
            <v>1006582.5</v>
          </cell>
          <cell r="C37">
            <v>249480</v>
          </cell>
          <cell r="D37">
            <v>281952</v>
          </cell>
        </row>
        <row r="38">
          <cell r="A38" t="str">
            <v>Фолис Лтд ООО</v>
          </cell>
          <cell r="B38">
            <v>192294.89999999997</v>
          </cell>
        </row>
        <row r="39">
          <cell r="A39" t="str">
            <v>ЧЕРИКО-групп ООО</v>
          </cell>
          <cell r="B39">
            <v>565713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F54E-B327-9146-B771-23C05C67F1A7}">
  <dimension ref="A1:R44"/>
  <sheetViews>
    <sheetView tabSelected="1" workbookViewId="0">
      <selection activeCell="B12" sqref="B12:M12"/>
    </sheetView>
  </sheetViews>
  <sheetFormatPr defaultColWidth="11.125" defaultRowHeight="15.6"/>
  <cols>
    <col min="1" max="1" width="17" customWidth="1"/>
    <col min="2" max="14" width="13" customWidth="1"/>
  </cols>
  <sheetData>
    <row r="1" spans="1:18">
      <c r="P1" s="209" t="s">
        <v>0</v>
      </c>
      <c r="Q1" s="209" t="s">
        <v>1</v>
      </c>
      <c r="R1" s="209" t="s">
        <v>2</v>
      </c>
    </row>
    <row r="2" spans="1:18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P2" s="209">
        <v>89</v>
      </c>
      <c r="Q2" s="209">
        <v>92.4</v>
      </c>
      <c r="R2" s="209">
        <v>89</v>
      </c>
    </row>
    <row r="3" spans="1:18">
      <c r="A3" s="1" t="s">
        <v>17</v>
      </c>
      <c r="B3" s="2">
        <f>SUM(bud!C$3:C$100)/1000-'mrk bud'!B$10/1000*1.2</f>
        <v>11643.220860399992</v>
      </c>
      <c r="C3" s="2">
        <f>SUM(bud!F$3:F$100)/1000-'mrk bud'!C$10/1000*1.2</f>
        <v>108926.98117579997</v>
      </c>
      <c r="D3" s="2">
        <f>SUM(bud!I$3:I$100)/1000-'mrk bud'!D$10/1000*1.2</f>
        <v>134512.55062295002</v>
      </c>
      <c r="E3" s="2">
        <f>SUM(bud!L$3:L$100)/1000-'mrk bud'!E$10/1000*1.2</f>
        <v>117863.96083624997</v>
      </c>
      <c r="F3" s="2">
        <f>SUM(bud!O$3:O$100)/1000-'mrk bud'!F$10/1000*1.2</f>
        <v>77623.787063250027</v>
      </c>
      <c r="G3" s="2">
        <f>SUM(bud!R$3:R$100)/1000-'mrk bud'!G$10/1000*1.2</f>
        <v>32755.555892350014</v>
      </c>
      <c r="H3" s="2">
        <f>SUM(bud!X$3:X$100)/1000/$P$2*$R$2-'mrk bud'!H$10/1000*1.2</f>
        <v>15506.580447216656</v>
      </c>
      <c r="I3" s="2">
        <f>SUM(bud!AA$3:AA$100)/1000/$P$2*$R$2-'mrk bud'!I$10/1000*1.2</f>
        <v>31070.503871622204</v>
      </c>
      <c r="J3" s="2">
        <f>SUM(bud!AD$3:AD$100)/1000/$P$2*$R$2-'mrk bud'!J$10/1000*1.2</f>
        <v>31424.442143416651</v>
      </c>
      <c r="K3" s="2">
        <f>SUM(bud!AG$3:AG$100)/1000/$P$2*$R$2-'mrk bud'!K$10/1000*1.2</f>
        <v>14825.029331599988</v>
      </c>
      <c r="L3" s="2">
        <f>SUM(bud!AJ$3:AJ$100)/1000/$P$2*$R$2-'mrk bud'!L$10/1000*1.2</f>
        <v>4567.905339599999</v>
      </c>
      <c r="M3" s="2">
        <f>SUM(bud!AM$3:AM$100)/1000/$P$2*$R$2-'mrk bud'!M$10/1000*1.2</f>
        <v>3550.3490711000004</v>
      </c>
      <c r="N3" s="3">
        <f>SUM(B3:M3)</f>
        <v>584270.86665555544</v>
      </c>
    </row>
    <row r="4" spans="1:18">
      <c r="A4" s="1" t="s">
        <v>18</v>
      </c>
      <c r="B4" s="2">
        <f>SUM(bud!D$3:D$100)/1000-'mrk bud'!B$10/1000</f>
        <v>3373.3271378379486</v>
      </c>
      <c r="C4" s="2">
        <f>SUM(bud!G$3:G$100)/1000-'mrk bud'!C$10/1000</f>
        <v>23957.451733213456</v>
      </c>
      <c r="D4" s="2">
        <f>SUM(bud!J$3:J$100)/1000-'mrk bud'!D$10/1000</f>
        <v>26861.498303878911</v>
      </c>
      <c r="E4" s="2">
        <f>SUM(bud!M$3:M$100)/1000-'mrk bud'!E$10/1000</f>
        <v>24852.37303811721</v>
      </c>
      <c r="F4" s="2">
        <f>SUM(bud!P$3:P$100)/1000-'mrk bud'!F$10/1000</f>
        <v>16839.159456011654</v>
      </c>
      <c r="G4" s="2">
        <f>SUM(bud!S$3:S$100)/10002-'mrk bud'!G$10/1000</f>
        <v>612.85057199427888</v>
      </c>
      <c r="H4" s="2">
        <f>SUM(bud!Y$3:Y$100)/1000/$P$2*$R$2-'mrk bud'!H$10/1000</f>
        <v>4379.998960687305</v>
      </c>
      <c r="I4" s="2">
        <f>SUM(bud!AB$3:AB$100)/1000/$P$2*$R$2-'mrk bud'!I$10/1000</f>
        <v>8625.5791330939373</v>
      </c>
      <c r="J4" s="2">
        <f>SUM(bud!AE$3:AE$100)/1000/$P$2*$R$2-'mrk bud'!J$10/1000</f>
        <v>7716.580783919786</v>
      </c>
      <c r="K4" s="2">
        <f>SUM(bud!AH$3:AH$100)/1000/$P$2*$R$2-'mrk bud'!K$10/1000</f>
        <v>4099.9194272325103</v>
      </c>
      <c r="L4" s="2">
        <f>SUM(bud!AK$3:AK$100)/1000/$P$2*$R$2-'mrk bud'!L$10/1000</f>
        <v>1670.7746738423052</v>
      </c>
      <c r="M4" s="2">
        <f>SUM(bud!AN$3:AN$100)/1000/$P$2*$R$2-'mrk bud'!M$10/1000</f>
        <v>1323.9759015472439</v>
      </c>
      <c r="N4" s="3">
        <f t="shared" ref="N4:N5" si="0">SUM(B4:M4)</f>
        <v>124313.48912137652</v>
      </c>
      <c r="O4" s="19">
        <f>N4/N3</f>
        <v>0.21276687956899779</v>
      </c>
    </row>
    <row r="5" spans="1:18">
      <c r="A5" s="1" t="s">
        <v>19</v>
      </c>
      <c r="B5" s="2">
        <f>SUM(bud!E$3:E$100)/1000</f>
        <v>9586.9285</v>
      </c>
      <c r="C5" s="2">
        <f>SUM(bud!H$3:H$100)/1000</f>
        <v>57942.14776340004</v>
      </c>
      <c r="D5" s="2">
        <f>SUM(bud!K$3:K$100)/1000</f>
        <v>96999.928571150042</v>
      </c>
      <c r="E5" s="2">
        <f>SUM(bud!N$3:N$100)/1000</f>
        <v>105631.93348494997</v>
      </c>
      <c r="F5" s="2">
        <f>SUM(bud!Q$3:Q$100)/1000</f>
        <v>106585.20103955</v>
      </c>
      <c r="G5" s="2">
        <f>SUM(bud!T$3:T$100)/1000</f>
        <v>70162.739026949988</v>
      </c>
      <c r="H5" s="2">
        <f>SUM(bud!Z$3:Z$100)/1000/$P$2*$R$2</f>
        <v>34650.91264189998</v>
      </c>
      <c r="I5" s="2">
        <f>SUM(bud!AC$3:AC$100)/1000/$P$2*$R$2</f>
        <v>22083.051648699995</v>
      </c>
      <c r="J5" s="2">
        <f>SUM(bud!AF$3:AF$100)/1000/$P$2*$R$2</f>
        <v>17081.792919999993</v>
      </c>
      <c r="K5" s="2">
        <f>SUM(bud!AI$3:AI$100)/1000/$P$2*$R$2</f>
        <v>23027.967281716654</v>
      </c>
      <c r="L5" s="2">
        <f>SUM(bud!AL$3:AL$100)/1000/$P$2*$R$2</f>
        <v>19836.015659122215</v>
      </c>
      <c r="M5" s="2">
        <f>SUM(bud!AO$3:AO$100)/1000/$P$2*$R$2</f>
        <v>24640.128738416657</v>
      </c>
      <c r="N5" s="3">
        <f t="shared" si="0"/>
        <v>588228.74727585563</v>
      </c>
    </row>
    <row r="8" spans="1:18">
      <c r="A8" s="1" t="s">
        <v>20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</row>
    <row r="9" spans="1:18">
      <c r="A9" s="1" t="s">
        <v>17</v>
      </c>
      <c r="B9" s="2">
        <f>SUM(fcst!C$3:C$100)/1000</f>
        <v>2493.8870000000002</v>
      </c>
      <c r="C9" s="2">
        <f>SUM(fcst!F$3:F$100)/1000</f>
        <v>142184.79419999997</v>
      </c>
      <c r="D9" s="2">
        <f>SUM(fcst!I$3:I$100)/1000</f>
        <v>142424.13940000001</v>
      </c>
      <c r="E9" s="2">
        <f>SUM(fcst!L$3:L$100)/1000</f>
        <v>138822.91415999999</v>
      </c>
      <c r="F9" s="2">
        <f>SUM(fcst!O$3:O$100)/1000</f>
        <v>82515.991399999984</v>
      </c>
      <c r="G9" s="2">
        <f>SUM(fcst!R$3:R$100)/1000</f>
        <v>21447.571319999999</v>
      </c>
      <c r="H9" s="2">
        <f>SUM(fcst!X$3:X$100)/1000</f>
        <v>59173.016881818163</v>
      </c>
      <c r="I9" s="2">
        <f>SUM(fcst!AA$3:AA$100)/1000</f>
        <v>69813.620527272709</v>
      </c>
      <c r="J9" s="2">
        <v>42276</v>
      </c>
      <c r="K9" s="2">
        <f>SUM(fcst!AG$3:AG$100)/1000</f>
        <v>9324.367400000001</v>
      </c>
      <c r="L9" s="2">
        <f>SUM(fcst!AJ$3:AJ$100)/1000</f>
        <v>9127.0544000000009</v>
      </c>
      <c r="M9" s="2">
        <f>SUM(fcst!AM$3:AM$100)/1000</f>
        <v>5592.9829</v>
      </c>
      <c r="N9" s="3">
        <f>SUM(B9:M9)</f>
        <v>725196.33958909079</v>
      </c>
      <c r="P9" s="39">
        <f>722709-N9</f>
        <v>-2487.339589090785</v>
      </c>
    </row>
    <row r="10" spans="1:18">
      <c r="A10" s="1" t="s">
        <v>18</v>
      </c>
      <c r="B10" s="2">
        <f>(SUM(fcst!D$3:D$100)-'mrk fcst'!B$10)/1000</f>
        <v>762.91284999999993</v>
      </c>
      <c r="C10" s="2">
        <f>(SUM(fcst!G$3:G$100)-'mrk fcst'!C$10)/1000</f>
        <v>37161.252869999997</v>
      </c>
      <c r="D10" s="2">
        <f>(SUM(fcst!J$3:J$100)-'mrk fcst'!D$10)/1000</f>
        <v>36922.69278153585</v>
      </c>
      <c r="E10" s="2">
        <f>(SUM(fcst!M$3:M$100)-'mrk fcst'!E$10)/1000</f>
        <v>37559.869960000011</v>
      </c>
      <c r="F10" s="2">
        <f>(SUM(fcst!P$3:P$100)-'mrk fcst'!F$10)/1000</f>
        <v>22303.051420000003</v>
      </c>
      <c r="G10" s="2">
        <f>(SUM(fcst!S$3:S$100)-'mrk fcst'!G$10)/1000</f>
        <v>6721.1679999999978</v>
      </c>
      <c r="H10" s="2">
        <f>(SUM(fcst!Y$3:Y$100)-'mrk fcst'!H$10)/1000</f>
        <v>16215.171311179265</v>
      </c>
      <c r="I10" s="2">
        <f>(SUM(fcst!AB$3:AB$100)-'mrk fcst'!I$10)/1000</f>
        <v>21129.928869071093</v>
      </c>
      <c r="J10" s="2">
        <v>12994</v>
      </c>
      <c r="K10" s="2">
        <f>(SUM(fcst!AH$3:AH$100)-'mrk fcst'!K$10)/1000</f>
        <v>2006.2720957652618</v>
      </c>
      <c r="L10" s="2">
        <f>(SUM(fcst!AK$3:AK$100)-'mrk fcst'!L$10)/1000</f>
        <v>2537.303127740453</v>
      </c>
      <c r="M10" s="2">
        <f>(SUM(fcst!AN$3:AN$100)-'mrk fcst'!M$10)/1000</f>
        <v>1515.5255775608045</v>
      </c>
      <c r="N10" s="3">
        <f t="shared" ref="N10:N11" si="1">SUM(B10:M10)</f>
        <v>197829.14886285271</v>
      </c>
      <c r="O10" s="19">
        <f>N10/N9</f>
        <v>0.27279391533463371</v>
      </c>
      <c r="P10" s="39">
        <f>N10-176684</f>
        <v>21145.148862852715</v>
      </c>
    </row>
    <row r="11" spans="1:18">
      <c r="A11" s="1" t="s">
        <v>19</v>
      </c>
      <c r="B11" s="2">
        <f>SUM(fcst!E$4:E$100)/1000</f>
        <v>13405.814259999997</v>
      </c>
      <c r="C11" s="2">
        <f>SUM(fcst!H$3:H$100)/1000</f>
        <v>67243.819589999999</v>
      </c>
      <c r="D11" s="2">
        <f>SUM(fcst!K$3:K$100)/1000</f>
        <v>88904.903130000006</v>
      </c>
      <c r="E11" s="2">
        <f>SUM(fcst!N$3:N$100)/1000</f>
        <v>95211.893689999997</v>
      </c>
      <c r="F11" s="2">
        <f>SUM(fcst!Q$3:Q$100)/1000</f>
        <v>101521.98032</v>
      </c>
      <c r="G11" s="2">
        <f>SUM(fcst!T$3:T$100)/1000</f>
        <v>66170.059290000005</v>
      </c>
      <c r="H11" s="2">
        <f>SUM(fcst!Z$3:Z$100)/1000</f>
        <v>76870.446927272729</v>
      </c>
      <c r="I11" s="2">
        <f>SUM(fcst!AC$3:AC$100)/1000</f>
        <v>91425.897159090906</v>
      </c>
      <c r="J11" s="2">
        <v>35339</v>
      </c>
      <c r="K11" s="2">
        <f>SUM(fcst!AI$3:AI$100)/1000</f>
        <v>23688.071499999998</v>
      </c>
      <c r="L11" s="2">
        <f>SUM(fcst!AL$3:AL$100)/1000</f>
        <v>23921.1574</v>
      </c>
      <c r="M11" s="2">
        <f>SUM(fcst!AO$3:AO$100)/1000</f>
        <v>22631.153999999999</v>
      </c>
      <c r="N11" s="3">
        <f t="shared" si="1"/>
        <v>706334.19726636366</v>
      </c>
      <c r="P11" s="39">
        <f>685218-N11</f>
        <v>-21116.197266363655</v>
      </c>
    </row>
    <row r="12" spans="1:18">
      <c r="B12" s="246">
        <f>B10/B9</f>
        <v>0.30591315885603471</v>
      </c>
      <c r="C12" s="246">
        <f t="shared" ref="C12:M12" si="2">C10/C9</f>
        <v>0.26135883994548836</v>
      </c>
      <c r="D12" s="246">
        <f t="shared" si="2"/>
        <v>0.25924462620650279</v>
      </c>
      <c r="E12" s="246">
        <f t="shared" si="2"/>
        <v>0.27055958439764838</v>
      </c>
      <c r="F12" s="246">
        <f t="shared" si="2"/>
        <v>0.27028762596918887</v>
      </c>
      <c r="G12" s="246">
        <f t="shared" si="2"/>
        <v>0.31337664762687911</v>
      </c>
      <c r="H12" s="246">
        <f t="shared" si="2"/>
        <v>0.27402982247068142</v>
      </c>
      <c r="I12" s="246">
        <f t="shared" si="2"/>
        <v>0.30266198357119556</v>
      </c>
      <c r="J12" s="246">
        <f t="shared" si="2"/>
        <v>0.30736115053458229</v>
      </c>
      <c r="K12" s="246">
        <f t="shared" si="2"/>
        <v>0.21516441917177798</v>
      </c>
      <c r="L12" s="246">
        <f t="shared" si="2"/>
        <v>0.27799802833874343</v>
      </c>
      <c r="M12" s="246">
        <f t="shared" si="2"/>
        <v>0.2709691062278779</v>
      </c>
      <c r="O12" s="3">
        <f>N9-N11</f>
        <v>18862.14232272713</v>
      </c>
      <c r="R12" s="3"/>
    </row>
    <row r="13" spans="1:18">
      <c r="G13" s="3"/>
      <c r="H13" s="3"/>
      <c r="I13" s="3"/>
    </row>
    <row r="14" spans="1:18">
      <c r="A14" s="1" t="s">
        <v>21</v>
      </c>
      <c r="B14" s="1" t="s">
        <v>4</v>
      </c>
      <c r="C14" s="1" t="s">
        <v>5</v>
      </c>
      <c r="D14" s="1" t="s">
        <v>6</v>
      </c>
      <c r="E14" s="1" t="s">
        <v>7</v>
      </c>
      <c r="F14" s="1" t="s">
        <v>8</v>
      </c>
      <c r="G14" s="1" t="s">
        <v>9</v>
      </c>
      <c r="H14" s="1" t="s">
        <v>10</v>
      </c>
      <c r="I14" s="1" t="s">
        <v>11</v>
      </c>
      <c r="J14" s="1" t="s">
        <v>12</v>
      </c>
      <c r="K14" s="1" t="s">
        <v>13</v>
      </c>
      <c r="L14" s="1" t="s">
        <v>14</v>
      </c>
      <c r="M14" s="1" t="s">
        <v>15</v>
      </c>
      <c r="N14" s="1" t="s">
        <v>16</v>
      </c>
    </row>
    <row r="15" spans="1:18">
      <c r="A15" s="1" t="s">
        <v>17</v>
      </c>
      <c r="B15" s="9">
        <f>SUM(diff!C$3:C$100)/1000</f>
        <v>-9656.423196639993</v>
      </c>
      <c r="C15" s="9">
        <f>SUM(diff!F$3:F$100)/1000</f>
        <v>29034.265428720024</v>
      </c>
      <c r="D15" s="9">
        <f>SUM(diff!I$3:I$100)/1000</f>
        <v>-154.82326922001783</v>
      </c>
      <c r="E15" s="9">
        <f>SUM(diff!L$3:L$100)/1000</f>
        <v>15521.903134499991</v>
      </c>
      <c r="F15" s="9">
        <f>SUM(diff!O$3:O$100)/1000</f>
        <v>1615.3405612999975</v>
      </c>
      <c r="G15" s="9">
        <f>SUM(diff!R$3:R$100)/1000</f>
        <v>-12621.612550260013</v>
      </c>
      <c r="H15" s="9">
        <f>SUM(diff!X$3:X$100)/1000</f>
        <v>43606.436434601514</v>
      </c>
      <c r="I15" s="9">
        <f>SUM(diff!AA$3:AA$100)/1000</f>
        <v>38683.116655650512</v>
      </c>
      <c r="J15" s="9">
        <f>SUM(diff!AD$3:AD$100)/1000</f>
        <v>-2336.612943416646</v>
      </c>
      <c r="K15" s="9">
        <f>SUM(diff!AG$3:AG$100)/1000</f>
        <v>-5920.6619315999924</v>
      </c>
      <c r="L15" s="9">
        <f>SUM(diff!AJ$3:AJ$100)/1000</f>
        <v>4499.1490604000001</v>
      </c>
      <c r="M15" s="9">
        <f>SUM(diff!AM$3:AM$100)/1000</f>
        <v>1982.6338288999998</v>
      </c>
      <c r="N15" s="3">
        <f>SUM(B15:M15)</f>
        <v>104252.71121293536</v>
      </c>
    </row>
    <row r="16" spans="1:18">
      <c r="A16" s="1" t="s">
        <v>18</v>
      </c>
      <c r="B16" s="9">
        <f>(SUM(diff!D$3:D$100)-'mrk diff'!B$10)/1000</f>
        <v>-2741.1930773733311</v>
      </c>
      <c r="C16" s="9">
        <f>(SUM(diff!G$3:G$100)-'mrk diff'!C$10)/1000</f>
        <v>12286.662531248056</v>
      </c>
      <c r="D16" s="9">
        <f>(SUM(diff!J$3:J$100)-'mrk diff'!D$10)/1000</f>
        <v>8945.2495986323447</v>
      </c>
      <c r="E16" s="9">
        <f>(SUM(diff!M$3:M$100)-'mrk diff'!E$10)/1000</f>
        <v>11729.428738404151</v>
      </c>
      <c r="F16" s="9">
        <f>(SUM(diff!P$3:P$100)-'mrk diff'!F$10)/1000</f>
        <v>4811.0476701631815</v>
      </c>
      <c r="G16" s="9">
        <f>(SUM(diff!S$3:S$100)-'mrk diff'!G$10)/1000</f>
        <v>-111.93787986986609</v>
      </c>
      <c r="H16" s="9">
        <f>(SUM(diff!Y$3:Y$100)-'mrk diff'!H$10)/1000</f>
        <v>11835.172350491961</v>
      </c>
      <c r="I16" s="9">
        <f>(SUM(diff!AB$3:AB$100)-'mrk diff'!I$10)/1000</f>
        <v>12504.349735977155</v>
      </c>
      <c r="J16" s="9">
        <f>(SUM(diff!AE$3:AE$100)-'mrk diff'!J$10)/1000</f>
        <v>-1780.7541509005939</v>
      </c>
      <c r="K16" s="9">
        <f>(SUM(diff!AH$3:AH$100)-'mrk diff'!K$10)/1000</f>
        <v>-2093.6473314672485</v>
      </c>
      <c r="L16" s="9">
        <f>(SUM(diff!AK$3:AK$100)-'mrk diff'!L$10)/1000</f>
        <v>866.52845389814843</v>
      </c>
      <c r="M16" s="9">
        <f>(SUM(diff!AN$3:AN$100)-'mrk diff'!M$10)/1000</f>
        <v>191.549676013561</v>
      </c>
      <c r="N16" s="3">
        <f t="shared" ref="N16:N17" si="3">SUM(B16:M16)</f>
        <v>56442.456315217511</v>
      </c>
      <c r="O16" s="19">
        <f>N16/N15</f>
        <v>0.54140036895476251</v>
      </c>
    </row>
    <row r="17" spans="1:14">
      <c r="A17" s="1" t="s">
        <v>19</v>
      </c>
      <c r="B17" s="9">
        <f>SUM(diff!E$3:E$100)/1000</f>
        <v>3452.643547640449</v>
      </c>
      <c r="C17" s="9">
        <f>SUM(diff!H$3:H$100)/1000</f>
        <v>7088.1515749644686</v>
      </c>
      <c r="D17" s="9">
        <f>SUM(diff!K$3:K$100)/1000</f>
        <v>-11800.640689935555</v>
      </c>
      <c r="E17" s="9">
        <f>SUM(diff!N$3:N$100)/1000</f>
        <v>-14455.417029206517</v>
      </c>
      <c r="F17" s="9">
        <f>SUM(diff!Q$3:Q$100)/1000</f>
        <v>-9135.0149165665043</v>
      </c>
      <c r="G17" s="9" t="e">
        <f>SUM(diff!T$3:T$100)/1000</f>
        <v>#REF!</v>
      </c>
      <c r="H17" s="9">
        <f>SUM(diff!Z$3:Z$100)/1000</f>
        <v>42374.139285372752</v>
      </c>
      <c r="I17" s="9">
        <f>SUM(diff!AC$3:AC$100)/1000</f>
        <v>69342.845510390922</v>
      </c>
      <c r="J17" s="9">
        <f>SUM(diff!AF$3:AF$100)/1000</f>
        <v>-4879.821419999992</v>
      </c>
      <c r="K17" s="9">
        <f>SUM(diff!AI$3:AI$100)/1000</f>
        <v>660.1042182833487</v>
      </c>
      <c r="L17" s="9">
        <f>SUM(diff!AL$3:AL$100)/1000</f>
        <v>4085.1417408777902</v>
      </c>
      <c r="M17" s="9">
        <f>SUM(diff!AO$3:AO$100)/1000</f>
        <v>-2008.9747384166594</v>
      </c>
      <c r="N17" s="3" t="e">
        <f t="shared" si="3"/>
        <v>#REF!</v>
      </c>
    </row>
    <row r="20" spans="1:14">
      <c r="A20" s="1" t="s">
        <v>21</v>
      </c>
      <c r="B20" s="1" t="s">
        <v>22</v>
      </c>
      <c r="C20" s="1" t="s">
        <v>23</v>
      </c>
      <c r="D20" s="1" t="s">
        <v>16</v>
      </c>
    </row>
    <row r="21" spans="1:14">
      <c r="A21" s="1" t="s">
        <v>17</v>
      </c>
      <c r="B21" s="10">
        <f>SUM(B15:G15)</f>
        <v>23738.65010839999</v>
      </c>
      <c r="C21" s="10">
        <f>SUM(H15:M15)</f>
        <v>80514.061104535387</v>
      </c>
      <c r="D21" s="3">
        <f>SUM(B21:C21)</f>
        <v>104252.71121293538</v>
      </c>
    </row>
    <row r="22" spans="1:14">
      <c r="A22" s="1" t="s">
        <v>18</v>
      </c>
      <c r="B22" s="10">
        <f t="shared" ref="B22:B23" si="4">SUM(B16:G16)</f>
        <v>34919.257581204532</v>
      </c>
      <c r="C22" s="10">
        <f t="shared" ref="C22:C23" si="5">SUM(H16:M16)</f>
        <v>21523.198734012982</v>
      </c>
      <c r="D22" s="3">
        <f t="shared" ref="D22:D23" si="6">SUM(B22:C22)</f>
        <v>56442.456315217511</v>
      </c>
    </row>
    <row r="23" spans="1:14">
      <c r="A23" s="1" t="s">
        <v>19</v>
      </c>
      <c r="B23" s="10" t="e">
        <f t="shared" si="4"/>
        <v>#REF!</v>
      </c>
      <c r="C23" s="10">
        <f t="shared" si="5"/>
        <v>109573.43459650817</v>
      </c>
      <c r="D23" s="3" t="e">
        <f t="shared" si="6"/>
        <v>#REF!</v>
      </c>
    </row>
    <row r="25" spans="1:14">
      <c r="B25" s="3"/>
      <c r="C25" s="3"/>
      <c r="D25" s="3"/>
      <c r="E25" s="3"/>
      <c r="F25" s="3"/>
      <c r="G25" s="3"/>
    </row>
    <row r="26" spans="1:14">
      <c r="B26" s="3">
        <f>B11-B5</f>
        <v>3818.8857599999974</v>
      </c>
      <c r="C26" s="3">
        <f t="shared" ref="C26:M26" si="7">C11-C5</f>
        <v>9301.6718265999589</v>
      </c>
      <c r="D26" s="3">
        <f t="shared" si="7"/>
        <v>-8095.0254411500355</v>
      </c>
      <c r="E26" s="3">
        <f t="shared" si="7"/>
        <v>-10420.039794949975</v>
      </c>
      <c r="F26" s="3">
        <f t="shared" si="7"/>
        <v>-5063.2207195499941</v>
      </c>
      <c r="G26" s="3">
        <f t="shared" si="7"/>
        <v>-3992.6797369499836</v>
      </c>
      <c r="H26" s="3">
        <f t="shared" si="7"/>
        <v>42219.534285372749</v>
      </c>
      <c r="I26" s="3">
        <f t="shared" si="7"/>
        <v>69342.845510390907</v>
      </c>
      <c r="J26" s="3">
        <f t="shared" si="7"/>
        <v>18257.207080000007</v>
      </c>
      <c r="K26" s="3">
        <f t="shared" si="7"/>
        <v>660.10421828334438</v>
      </c>
      <c r="L26" s="3">
        <f t="shared" si="7"/>
        <v>4085.1417408777852</v>
      </c>
      <c r="M26" s="3">
        <f t="shared" si="7"/>
        <v>-2008.9747384166585</v>
      </c>
      <c r="N26" s="3">
        <f>SUM(B26:M26)</f>
        <v>118105.4499905081</v>
      </c>
    </row>
    <row r="27" spans="1:14">
      <c r="B27" s="3"/>
      <c r="C27" s="3"/>
      <c r="D27" s="3"/>
      <c r="E27" s="3"/>
      <c r="F27" s="3"/>
      <c r="G27" s="3"/>
      <c r="N27" s="3"/>
    </row>
    <row r="28" spans="1:14">
      <c r="N28" s="3"/>
    </row>
    <row r="30" spans="1:1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2" spans="1:14">
      <c r="E32" s="3">
        <f>SUM(B3:G3)</f>
        <v>483326.05645100004</v>
      </c>
      <c r="F32" s="3">
        <f>SUM(H3:M3)</f>
        <v>100944.8102045555</v>
      </c>
      <c r="G32" s="3">
        <f>SUM(E32:F32)</f>
        <v>584270.86665555555</v>
      </c>
    </row>
    <row r="33" spans="5:7">
      <c r="E33" s="3">
        <f>SUM(B4:G4)</f>
        <v>96496.660241053454</v>
      </c>
      <c r="F33" s="3">
        <f>SUM(H4:M4)</f>
        <v>27816.828880323086</v>
      </c>
      <c r="G33" s="3">
        <f>SUM(E33:F33)</f>
        <v>124313.48912137654</v>
      </c>
    </row>
    <row r="34" spans="5:7">
      <c r="E34">
        <f>E33/E32</f>
        <v>0.19965126844105158</v>
      </c>
      <c r="F34">
        <f>F33/F32</f>
        <v>0.2755647251597661</v>
      </c>
      <c r="G34">
        <f>G33/G32</f>
        <v>0.21276687956899776</v>
      </c>
    </row>
    <row r="36" spans="5:7">
      <c r="E36" s="3">
        <f>SUM(B9:G9)</f>
        <v>529889.29747999995</v>
      </c>
      <c r="F36" s="3">
        <f>SUM(H9:M9)</f>
        <v>195307.04210909086</v>
      </c>
      <c r="G36" s="3">
        <f>SUM(E36:F36)</f>
        <v>725196.33958909079</v>
      </c>
    </row>
    <row r="37" spans="5:7">
      <c r="E37" s="3">
        <f>SUM(B10:G10)</f>
        <v>141430.94788153586</v>
      </c>
      <c r="F37" s="3">
        <f>SUM(H10:M10)</f>
        <v>56398.200981316877</v>
      </c>
      <c r="G37" s="3">
        <f>SUM(E37:F37)</f>
        <v>197829.14886285274</v>
      </c>
    </row>
    <row r="38" spans="5:7">
      <c r="E38">
        <f>E37/E36</f>
        <v>0.26690659455501459</v>
      </c>
      <c r="F38">
        <f>F37/F36</f>
        <v>0.28876685844136152</v>
      </c>
      <c r="G38">
        <f>G37/G36</f>
        <v>0.27279391533463376</v>
      </c>
    </row>
    <row r="43" spans="5:7">
      <c r="F43">
        <f>F36/F32-1</f>
        <v>0.93479032466670509</v>
      </c>
    </row>
    <row r="44" spans="5:7">
      <c r="F44">
        <f>F37/F33-1</f>
        <v>1.0274849165575275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CD43-C6CF-B746-957A-EBF8D6AC7106}">
  <sheetPr>
    <tabColor rgb="FFFFFF00"/>
  </sheetPr>
  <dimension ref="A1:N10"/>
  <sheetViews>
    <sheetView workbookViewId="0">
      <selection activeCell="I5" sqref="I5"/>
    </sheetView>
  </sheetViews>
  <sheetFormatPr defaultColWidth="11.125" defaultRowHeight="15.6"/>
  <cols>
    <col min="1" max="1" width="27.5" bestFit="1" customWidth="1"/>
  </cols>
  <sheetData>
    <row r="1" spans="1:14">
      <c r="B1" t="s">
        <v>413</v>
      </c>
      <c r="C1" t="s">
        <v>414</v>
      </c>
      <c r="D1" t="s">
        <v>415</v>
      </c>
      <c r="E1" t="s">
        <v>416</v>
      </c>
      <c r="F1" t="s">
        <v>417</v>
      </c>
      <c r="G1" t="s">
        <v>418</v>
      </c>
      <c r="H1" t="s">
        <v>419</v>
      </c>
      <c r="I1" t="s">
        <v>420</v>
      </c>
      <c r="J1" t="s">
        <v>421</v>
      </c>
      <c r="K1" t="s">
        <v>422</v>
      </c>
      <c r="L1" t="s">
        <v>423</v>
      </c>
      <c r="M1" t="s">
        <v>424</v>
      </c>
      <c r="N1" t="s">
        <v>16</v>
      </c>
    </row>
    <row r="2" spans="1:14">
      <c r="A2" s="6" t="str">
        <f>'mrk bud'!A2</f>
        <v>Вайлдберриз ООО</v>
      </c>
      <c r="B2" s="11">
        <f>'mrk fcst'!B2-'mrk bud'!B2</f>
        <v>-8333</v>
      </c>
      <c r="C2" s="11">
        <f>'mrk fcst'!C2-'mrk bud'!C2</f>
        <v>-8333</v>
      </c>
      <c r="D2" s="11">
        <f>'mrk fcst'!D2-'mrk bud'!D2</f>
        <v>-8333</v>
      </c>
      <c r="E2" s="11">
        <f>'mrk fcst'!E2-'mrk bud'!E2</f>
        <v>-8333</v>
      </c>
      <c r="F2" s="11">
        <f>'mrk fcst'!F2-'mrk bud'!F2</f>
        <v>-8333</v>
      </c>
      <c r="G2" s="11">
        <f>'mrk fcst'!G2-'mrk bud'!G2</f>
        <v>-8333</v>
      </c>
      <c r="H2" s="11">
        <f>'mrk fcst'!H2-'mrk bud'!H2</f>
        <v>-8333</v>
      </c>
      <c r="I2" s="11">
        <f>'mrk fcst'!I2-'mrk bud'!I2</f>
        <v>-8333</v>
      </c>
      <c r="J2" s="11">
        <f>'mrk fcst'!J2-'mrk bud'!J2</f>
        <v>-8333</v>
      </c>
      <c r="K2" s="11">
        <f>'mrk fcst'!K2-'mrk bud'!K2</f>
        <v>-8333</v>
      </c>
      <c r="L2" s="11">
        <f>'mrk fcst'!L2-'mrk bud'!L2</f>
        <v>-8333</v>
      </c>
      <c r="M2" s="11">
        <f>'mrk fcst'!M2-'mrk bud'!M2</f>
        <v>-8333</v>
      </c>
      <c r="N2" s="10">
        <f>SUM(B2:M2)</f>
        <v>-99996</v>
      </c>
    </row>
    <row r="3" spans="1:14">
      <c r="A3" s="6" t="str">
        <f>'mrk bud'!A3</f>
        <v>Реинвент ООО</v>
      </c>
      <c r="B3" s="11">
        <f>'mrk fcst'!B3-'mrk bud'!B3</f>
        <v>0</v>
      </c>
      <c r="C3" s="11">
        <f>'mrk fcst'!C3-'mrk bud'!C3</f>
        <v>0</v>
      </c>
      <c r="D3" s="11">
        <f>'mrk fcst'!D3-'mrk bud'!D3</f>
        <v>-88701</v>
      </c>
      <c r="E3" s="11">
        <f>'mrk fcst'!E3-'mrk bud'!E3</f>
        <v>0</v>
      </c>
      <c r="F3" s="11">
        <f>'mrk fcst'!F3-'mrk bud'!F3</f>
        <v>1037888</v>
      </c>
      <c r="G3" s="11">
        <f>'mrk fcst'!G3-'mrk bud'!G3</f>
        <v>0</v>
      </c>
      <c r="H3" s="11">
        <f>'mrk fcst'!H3-'mrk bud'!H3</f>
        <v>0</v>
      </c>
      <c r="I3" s="11">
        <f>'mrk fcst'!I3-'mrk bud'!I3</f>
        <v>700000</v>
      </c>
      <c r="J3" s="11">
        <f>'mrk fcst'!J3-'mrk bud'!J3</f>
        <v>-150000</v>
      </c>
      <c r="K3" s="11">
        <f>'mrk fcst'!K3-'mrk bud'!K3</f>
        <v>0</v>
      </c>
      <c r="L3" s="11">
        <f>'mrk fcst'!L3-'mrk bud'!L3</f>
        <v>0</v>
      </c>
      <c r="M3" s="11">
        <f>'mrk fcst'!M3-'mrk bud'!M3</f>
        <v>0</v>
      </c>
      <c r="N3" s="10">
        <f t="shared" ref="N3:N9" si="0">SUM(B3:M3)</f>
        <v>1499187</v>
      </c>
    </row>
    <row r="4" spans="1:14">
      <c r="A4" s="6" t="str">
        <f>'mrk bud'!A4</f>
        <v>Купишуз ООО</v>
      </c>
      <c r="B4" s="11">
        <f>'mrk fcst'!B4-'mrk bud'!B4</f>
        <v>0</v>
      </c>
      <c r="C4" s="11">
        <f>'mrk fcst'!C4-'mrk bud'!C4</f>
        <v>0</v>
      </c>
      <c r="D4" s="11">
        <f>'mrk fcst'!D4-'mrk bud'!D4</f>
        <v>-77083</v>
      </c>
      <c r="E4" s="11">
        <f>'mrk fcst'!E4-'mrk bud'!E4</f>
        <v>0</v>
      </c>
      <c r="F4" s="11">
        <f>'mrk fcst'!F4-'mrk bud'!F4</f>
        <v>195833</v>
      </c>
      <c r="G4" s="11">
        <f>'mrk fcst'!G4-'mrk bud'!G4</f>
        <v>0</v>
      </c>
      <c r="H4" s="11">
        <f>'mrk fcst'!H4-'mrk bud'!H4</f>
        <v>0</v>
      </c>
      <c r="I4" s="11">
        <f>'mrk fcst'!I4-'mrk bud'!I4</f>
        <v>0</v>
      </c>
      <c r="J4" s="11">
        <f>'mrk fcst'!J4-'mrk bud'!J4</f>
        <v>-50000</v>
      </c>
      <c r="K4" s="11">
        <f>'mrk fcst'!K4-'mrk bud'!K4</f>
        <v>400000</v>
      </c>
      <c r="L4" s="11">
        <f>'mrk fcst'!L4-'mrk bud'!L4</f>
        <v>0</v>
      </c>
      <c r="M4" s="11">
        <f>'mrk fcst'!M4-'mrk bud'!M4</f>
        <v>0</v>
      </c>
      <c r="N4" s="10">
        <f t="shared" si="0"/>
        <v>468750</v>
      </c>
    </row>
    <row r="5" spans="1:14">
      <c r="A5" s="6" t="str">
        <f>'mrk bud'!A5</f>
        <v>РАНДЕВУ ООО</v>
      </c>
      <c r="B5" s="11">
        <f>'mrk fcst'!B5-'mrk bud'!B5</f>
        <v>0</v>
      </c>
      <c r="C5" s="11">
        <f>'mrk fcst'!C5-'mrk bud'!C5</f>
        <v>0</v>
      </c>
      <c r="D5" s="11">
        <f>'mrk fcst'!D5-'mrk bud'!D5</f>
        <v>-1000000</v>
      </c>
      <c r="E5" s="11">
        <f>'mrk fcst'!E5-'mrk bud'!E5</f>
        <v>250000</v>
      </c>
      <c r="F5" s="11">
        <f>'mrk fcst'!F5-'mrk bud'!F5</f>
        <v>500000</v>
      </c>
      <c r="G5" s="11">
        <f>'mrk fcst'!G5-'mrk bud'!G5</f>
        <v>0</v>
      </c>
      <c r="H5" s="11">
        <f>'mrk fcst'!H5-'mrk bud'!H5</f>
        <v>0</v>
      </c>
      <c r="I5" s="11">
        <f>'mrk fcst'!I5-'mrk bud'!I5</f>
        <v>0</v>
      </c>
      <c r="J5" s="11">
        <f>'mrk fcst'!J5-'mrk bud'!J5</f>
        <v>700000</v>
      </c>
      <c r="K5" s="11">
        <f>'mrk fcst'!I5-'mrk bud'!K5</f>
        <v>0</v>
      </c>
      <c r="L5" s="11">
        <f>'mrk fcst'!L5-'mrk bud'!L5</f>
        <v>0</v>
      </c>
      <c r="M5" s="11">
        <f>'mrk fcst'!M5-'mrk bud'!M5</f>
        <v>0</v>
      </c>
      <c r="N5" s="10">
        <f t="shared" si="0"/>
        <v>450000</v>
      </c>
    </row>
    <row r="6" spans="1:14">
      <c r="A6" s="6" t="str">
        <f>'mrk bud'!A6</f>
        <v>ИНТЕРМОДЕ ООО</v>
      </c>
      <c r="B6" s="11">
        <f>'mrk fcst'!B6-'mrk bud'!B6</f>
        <v>0</v>
      </c>
      <c r="C6" s="11">
        <f>'mrk fcst'!C6-'mrk bud'!C6</f>
        <v>0</v>
      </c>
      <c r="D6" s="11">
        <f>'mrk fcst'!D6-'mrk bud'!D6</f>
        <v>-300000</v>
      </c>
      <c r="E6" s="11">
        <f>'mrk fcst'!E6-'mrk bud'!E6</f>
        <v>0</v>
      </c>
      <c r="F6" s="11">
        <f>'mrk fcst'!F6-'mrk bud'!F6</f>
        <v>0</v>
      </c>
      <c r="G6" s="11">
        <f>'mrk fcst'!G6-'mrk bud'!G6</f>
        <v>0</v>
      </c>
      <c r="H6" s="11">
        <f>'mrk fcst'!H6-'mrk bud'!H6</f>
        <v>0</v>
      </c>
      <c r="I6" s="11">
        <f>'mrk fcst'!I6-'mrk bud'!I6</f>
        <v>0</v>
      </c>
      <c r="J6" s="11">
        <f>'mrk fcst'!J6-'mrk bud'!J6</f>
        <v>650000</v>
      </c>
      <c r="K6" s="11">
        <f>'mrk fcst'!K6-'mrk bud'!K6</f>
        <v>0</v>
      </c>
      <c r="L6" s="11">
        <f>'mrk fcst'!L6-'mrk bud'!L6</f>
        <v>0</v>
      </c>
      <c r="M6" s="11">
        <f>'mrk fcst'!M6-'mrk bud'!M6</f>
        <v>0</v>
      </c>
      <c r="N6" s="10">
        <f t="shared" si="0"/>
        <v>350000</v>
      </c>
    </row>
    <row r="7" spans="1:14">
      <c r="A7" s="6" t="str">
        <f>'mrk bud'!A7</f>
        <v>Интернет Решения ООО</v>
      </c>
      <c r="B7" s="11">
        <f>'mrk fcst'!B7-'mrk bud'!B7</f>
        <v>0</v>
      </c>
      <c r="C7" s="11">
        <f>'mrk fcst'!C7-'mrk bud'!C7</f>
        <v>0</v>
      </c>
      <c r="D7" s="11">
        <f>'mrk fcst'!D7-'mrk bud'!D7</f>
        <v>0</v>
      </c>
      <c r="E7" s="11">
        <f>'mrk fcst'!E7-'mrk bud'!E7</f>
        <v>0</v>
      </c>
      <c r="F7" s="11">
        <f>'mrk fcst'!F7-'mrk bud'!F7</f>
        <v>0</v>
      </c>
      <c r="G7" s="11">
        <f>'mrk fcst'!G7-'mrk bud'!G7</f>
        <v>0</v>
      </c>
      <c r="H7" s="11">
        <f>'mrk fcst'!H7-'mrk bud'!H7</f>
        <v>0</v>
      </c>
      <c r="I7" s="11">
        <f>'mrk fcst'!I7-'mrk bud'!I7</f>
        <v>0</v>
      </c>
      <c r="J7" s="11">
        <f>'mrk fcst'!J7-'mrk bud'!J7</f>
        <v>0</v>
      </c>
      <c r="K7" s="11">
        <f>'mrk fcst'!K7-'mrk bud'!K7</f>
        <v>0</v>
      </c>
      <c r="L7" s="11">
        <f>'mrk fcst'!L7-'mrk bud'!L7</f>
        <v>0</v>
      </c>
      <c r="M7" s="11">
        <f>'mrk fcst'!M7-'mrk bud'!M7</f>
        <v>0</v>
      </c>
      <c r="N7" s="10">
        <f t="shared" si="0"/>
        <v>0</v>
      </c>
    </row>
    <row r="8" spans="1:14">
      <c r="A8" s="6" t="str">
        <f>'mrk bud'!A8</f>
        <v>ИП Марин Сергей Валериевич</v>
      </c>
      <c r="B8" s="11">
        <f>'mrk fcst'!B8-'mrk bud'!B8</f>
        <v>0</v>
      </c>
      <c r="C8" s="11">
        <f>'mrk fcst'!C8-'mrk bud'!C8</f>
        <v>0</v>
      </c>
      <c r="D8" s="11">
        <f>'mrk fcst'!D8-'mrk bud'!D8</f>
        <v>0</v>
      </c>
      <c r="E8" s="11">
        <f>'mrk fcst'!E8-'mrk bud'!E8</f>
        <v>-200000</v>
      </c>
      <c r="F8" s="11">
        <f>'mrk fcst'!F8-'mrk bud'!F8</f>
        <v>0</v>
      </c>
      <c r="G8" s="11">
        <f>'mrk fcst'!G8-'mrk bud'!G8</f>
        <v>0</v>
      </c>
      <c r="H8" s="11">
        <f>'mrk fcst'!H8-'mrk bud'!H8</f>
        <v>0</v>
      </c>
      <c r="I8" s="11">
        <f>'mrk fcst'!I8-'mrk bud'!I8</f>
        <v>0</v>
      </c>
      <c r="J8" s="11">
        <f>'mrk fcst'!J8-'mrk bud'!J8</f>
        <v>-150000</v>
      </c>
      <c r="K8" s="11">
        <f>'mrk fcst'!K8-'mrk bud'!K8</f>
        <v>350000</v>
      </c>
      <c r="L8" s="11">
        <f>'mrk fcst'!L8-'mrk bud'!L8</f>
        <v>0</v>
      </c>
      <c r="M8" s="11">
        <f>'mrk fcst'!M8-'mrk bud'!M8</f>
        <v>0</v>
      </c>
      <c r="N8" s="10">
        <f t="shared" si="0"/>
        <v>0</v>
      </c>
    </row>
    <row r="9" spans="1:14">
      <c r="A9" s="6" t="str">
        <f>'mrk bud'!A9</f>
        <v>Октябрь</v>
      </c>
      <c r="B9" s="11">
        <f>'mrk fcst'!B9-'mrk bud'!B9</f>
        <v>0</v>
      </c>
      <c r="C9" s="11">
        <f>'mrk fcst'!C9-'mrk bud'!C9</f>
        <v>0</v>
      </c>
      <c r="D9" s="11">
        <f>'mrk fcst'!D9-'mrk bud'!D9</f>
        <v>0</v>
      </c>
      <c r="E9" s="11">
        <f>'mrk fcst'!E9-'mrk bud'!E9</f>
        <v>0</v>
      </c>
      <c r="F9" s="11">
        <f>'mrk fcst'!F9-'mrk bud'!F9</f>
        <v>-200000</v>
      </c>
      <c r="G9" s="11">
        <f>'mrk fcst'!G9-'mrk bud'!G9</f>
        <v>0</v>
      </c>
      <c r="H9" s="11">
        <f>'mrk fcst'!H9-'mrk bud'!H9</f>
        <v>0</v>
      </c>
      <c r="I9" s="11">
        <f>'mrk fcst'!I9-'mrk bud'!I9</f>
        <v>0</v>
      </c>
      <c r="J9" s="11">
        <f>'mrk fcst'!J9-'mrk bud'!J9</f>
        <v>0</v>
      </c>
      <c r="K9" s="11">
        <f>'mrk fcst'!K9-'mrk bud'!K9</f>
        <v>0</v>
      </c>
      <c r="L9" s="11">
        <f>'mrk fcst'!L9-'mrk bud'!L9</f>
        <v>0</v>
      </c>
      <c r="M9" s="11">
        <f>'mrk fcst'!M9-'mrk bud'!M9</f>
        <v>0</v>
      </c>
      <c r="N9" s="10">
        <f t="shared" si="0"/>
        <v>-200000</v>
      </c>
    </row>
    <row r="10" spans="1:14">
      <c r="A10" t="s">
        <v>425</v>
      </c>
      <c r="B10" s="11">
        <f>SUM(B2:B9)</f>
        <v>-8333</v>
      </c>
      <c r="C10" s="11">
        <f t="shared" ref="C10:M10" si="1">SUM(C2:C9)</f>
        <v>-8333</v>
      </c>
      <c r="D10" s="11">
        <f t="shared" si="1"/>
        <v>-1474117</v>
      </c>
      <c r="E10" s="11">
        <f t="shared" si="1"/>
        <v>41667</v>
      </c>
      <c r="F10" s="11">
        <f t="shared" si="1"/>
        <v>1525388</v>
      </c>
      <c r="G10" s="11">
        <f t="shared" si="1"/>
        <v>-8333</v>
      </c>
      <c r="H10" s="11">
        <f t="shared" si="1"/>
        <v>-8333</v>
      </c>
      <c r="I10" s="11">
        <f t="shared" si="1"/>
        <v>691667</v>
      </c>
      <c r="J10" s="11">
        <f t="shared" si="1"/>
        <v>991667</v>
      </c>
      <c r="K10" s="11">
        <f t="shared" si="1"/>
        <v>741667</v>
      </c>
      <c r="L10" s="11">
        <f t="shared" si="1"/>
        <v>-8333</v>
      </c>
      <c r="M10" s="11">
        <f t="shared" si="1"/>
        <v>-8333</v>
      </c>
      <c r="N10" s="12">
        <f>SUM(N2:N9)</f>
        <v>2467941</v>
      </c>
    </row>
  </sheetData>
  <sheetProtection algorithmName="SHA-512" hashValue="VwN0vIBA+bGGTpnw/yfHC99pZgsUEFbbXeK3sC58pnsyqg9XWIpbCQdBgEu4fOdCPKFhisIHE/hjo5lJGQD4Tw==" saltValue="VJA+kcu9y9NMX4+2lNbupA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546F-2AE3-AB4E-8A4F-2E0730D01197}">
  <dimension ref="A1:AR100"/>
  <sheetViews>
    <sheetView workbookViewId="0">
      <pane xSplit="1" ySplit="2" topLeftCell="AB3" activePane="bottomRight" state="frozen"/>
      <selection pane="bottomRight" activeCell="AR4" sqref="AR4"/>
      <selection pane="bottomLeft" activeCell="B7" sqref="B7"/>
      <selection pane="topRight" activeCell="B7" sqref="B7"/>
    </sheetView>
  </sheetViews>
  <sheetFormatPr defaultColWidth="11.125" defaultRowHeight="15.6"/>
  <cols>
    <col min="1" max="1" width="40.625" bestFit="1" customWidth="1"/>
    <col min="2" max="2" width="11.125" customWidth="1"/>
    <col min="3" max="20" width="13" style="5" customWidth="1"/>
    <col min="21" max="42" width="13" style="2" customWidth="1"/>
    <col min="43" max="44" width="13" customWidth="1"/>
  </cols>
  <sheetData>
    <row r="1" spans="1:44">
      <c r="A1" s="217" t="str">
        <f>'sales bud'!A1</f>
        <v>Партнер</v>
      </c>
      <c r="B1" s="217" t="str">
        <f>'sales bud'!B1</f>
        <v>Category</v>
      </c>
      <c r="C1" s="216" t="str">
        <f>'sales bud'!C1</f>
        <v>January</v>
      </c>
      <c r="D1" s="216"/>
      <c r="E1" s="216"/>
      <c r="F1" s="216" t="str">
        <f>'sales bud'!D1</f>
        <v>February</v>
      </c>
      <c r="G1" s="216"/>
      <c r="H1" s="216"/>
      <c r="I1" s="216" t="str">
        <f>'sales bud'!E1</f>
        <v>March</v>
      </c>
      <c r="J1" s="216"/>
      <c r="K1" s="216"/>
      <c r="L1" s="216" t="str">
        <f>'sales bud'!F1</f>
        <v>April</v>
      </c>
      <c r="M1" s="216"/>
      <c r="N1" s="216"/>
      <c r="O1" s="216" t="str">
        <f>'sales bud'!G1</f>
        <v xml:space="preserve">May </v>
      </c>
      <c r="P1" s="216"/>
      <c r="Q1" s="216"/>
      <c r="R1" s="216" t="str">
        <f>'sales bud'!H1</f>
        <v>June</v>
      </c>
      <c r="S1" s="216"/>
      <c r="T1" s="216"/>
      <c r="U1" s="216" t="str">
        <f>'sales bud'!I1</f>
        <v>Total SS 2021</v>
      </c>
      <c r="V1" s="216"/>
      <c r="W1" s="216"/>
      <c r="X1" s="216" t="str">
        <f>'sales bud'!J1</f>
        <v>July</v>
      </c>
      <c r="Y1" s="216"/>
      <c r="Z1" s="216"/>
      <c r="AA1" s="216" t="str">
        <f>'sales bud'!K1</f>
        <v>August</v>
      </c>
      <c r="AB1" s="216"/>
      <c r="AC1" s="216"/>
      <c r="AD1" s="216" t="str">
        <f>'sales bud'!L1</f>
        <v>September</v>
      </c>
      <c r="AE1" s="216"/>
      <c r="AF1" s="216"/>
      <c r="AG1" s="216" t="str">
        <f>'sales bud'!M1</f>
        <v>October</v>
      </c>
      <c r="AH1" s="216"/>
      <c r="AI1" s="216"/>
      <c r="AJ1" s="216" t="str">
        <f>'sales bud'!N1</f>
        <v>November</v>
      </c>
      <c r="AK1" s="216"/>
      <c r="AL1" s="216"/>
      <c r="AM1" s="216" t="str">
        <f>'sales bud'!O1</f>
        <v>December</v>
      </c>
      <c r="AN1" s="216"/>
      <c r="AO1" s="216"/>
      <c r="AP1" s="216" t="str">
        <f>'sales bud'!P1</f>
        <v>Total FW 2021</v>
      </c>
      <c r="AQ1" s="216"/>
      <c r="AR1" s="216"/>
    </row>
    <row r="2" spans="1:44">
      <c r="A2" s="217"/>
      <c r="B2" s="217"/>
      <c r="C2" s="208" t="s">
        <v>25</v>
      </c>
      <c r="D2" s="208" t="s">
        <v>26</v>
      </c>
      <c r="E2" s="208" t="s">
        <v>27</v>
      </c>
      <c r="F2" s="208" t="s">
        <v>25</v>
      </c>
      <c r="G2" s="208" t="s">
        <v>26</v>
      </c>
      <c r="H2" s="208" t="s">
        <v>27</v>
      </c>
      <c r="I2" s="208" t="s">
        <v>25</v>
      </c>
      <c r="J2" s="208" t="s">
        <v>26</v>
      </c>
      <c r="K2" s="208" t="s">
        <v>27</v>
      </c>
      <c r="L2" s="208" t="s">
        <v>25</v>
      </c>
      <c r="M2" s="208" t="s">
        <v>26</v>
      </c>
      <c r="N2" s="208" t="s">
        <v>27</v>
      </c>
      <c r="O2" s="208" t="s">
        <v>25</v>
      </c>
      <c r="P2" s="208" t="s">
        <v>26</v>
      </c>
      <c r="Q2" s="208" t="s">
        <v>27</v>
      </c>
      <c r="R2" s="208" t="s">
        <v>25</v>
      </c>
      <c r="S2" s="208" t="s">
        <v>26</v>
      </c>
      <c r="T2" s="208" t="s">
        <v>27</v>
      </c>
      <c r="U2" s="208" t="s">
        <v>25</v>
      </c>
      <c r="V2" s="208" t="s">
        <v>28</v>
      </c>
      <c r="W2" s="208" t="s">
        <v>27</v>
      </c>
      <c r="X2" s="208" t="s">
        <v>25</v>
      </c>
      <c r="Y2" s="208" t="s">
        <v>26</v>
      </c>
      <c r="Z2" s="208" t="s">
        <v>27</v>
      </c>
      <c r="AA2" s="208" t="s">
        <v>25</v>
      </c>
      <c r="AB2" s="208" t="s">
        <v>26</v>
      </c>
      <c r="AC2" s="208" t="s">
        <v>27</v>
      </c>
      <c r="AD2" s="208" t="s">
        <v>25</v>
      </c>
      <c r="AE2" s="208" t="s">
        <v>26</v>
      </c>
      <c r="AF2" s="208" t="s">
        <v>27</v>
      </c>
      <c r="AG2" s="208" t="s">
        <v>25</v>
      </c>
      <c r="AH2" s="208" t="s">
        <v>26</v>
      </c>
      <c r="AI2" s="208" t="s">
        <v>27</v>
      </c>
      <c r="AJ2" s="208" t="s">
        <v>25</v>
      </c>
      <c r="AK2" s="208" t="s">
        <v>26</v>
      </c>
      <c r="AL2" s="208" t="s">
        <v>27</v>
      </c>
      <c r="AM2" s="208" t="s">
        <v>25</v>
      </c>
      <c r="AN2" s="208" t="s">
        <v>26</v>
      </c>
      <c r="AO2" s="208" t="s">
        <v>27</v>
      </c>
      <c r="AP2" s="208" t="s">
        <v>25</v>
      </c>
      <c r="AQ2" s="208" t="s">
        <v>28</v>
      </c>
      <c r="AR2" s="208" t="s">
        <v>27</v>
      </c>
    </row>
    <row r="3" spans="1:44">
      <c r="A3" t="str">
        <f>'sales bud'!A2</f>
        <v>Вайлдберриз ООО</v>
      </c>
      <c r="B3" t="str">
        <f>'sales bud'!B2</f>
        <v>prebook</v>
      </c>
      <c r="C3" s="208">
        <f>'sales bud'!C2</f>
        <v>1783161.8050999981</v>
      </c>
      <c r="D3" s="208">
        <f>'mrg bud'!C2</f>
        <v>448991.93450094794</v>
      </c>
      <c r="E3" s="208">
        <f>'cf bud'!C2</f>
        <v>0</v>
      </c>
      <c r="F3" s="208">
        <f>'sales bud'!D2</f>
        <v>12482132.635699986</v>
      </c>
      <c r="G3" s="208">
        <f>'mrg bud'!D2</f>
        <v>3142943.541506636</v>
      </c>
      <c r="H3" s="208">
        <f>'cf bud'!D2</f>
        <v>0</v>
      </c>
      <c r="I3" s="208">
        <f>'sales bud'!E2</f>
        <v>8915809.0254999902</v>
      </c>
      <c r="J3" s="208">
        <f>'mrg bud'!E2</f>
        <v>2244959.6725047398</v>
      </c>
      <c r="K3" s="208">
        <f>'cf bud'!E2</f>
        <v>0</v>
      </c>
      <c r="L3" s="208">
        <f>'sales bud'!F2</f>
        <v>7132647.2203999925</v>
      </c>
      <c r="M3" s="208">
        <f>'mrg bud'!F2</f>
        <v>1795967.7380037918</v>
      </c>
      <c r="N3" s="208">
        <f>'cf bud'!F2</f>
        <v>1783161.8050999981</v>
      </c>
      <c r="O3" s="208">
        <f>'sales bud'!G2</f>
        <v>5349485.4152999939</v>
      </c>
      <c r="P3" s="208">
        <f>'mrg bud'!G2</f>
        <v>1346975.8035028437</v>
      </c>
      <c r="Q3" s="208">
        <f>'cf bud'!G2</f>
        <v>12482132.635699986</v>
      </c>
      <c r="R3" s="208">
        <f>'sales bud'!H2</f>
        <v>0</v>
      </c>
      <c r="S3" s="208">
        <f>'mrg bud'!H2</f>
        <v>0</v>
      </c>
      <c r="T3" s="208">
        <f>'cf bud'!H2</f>
        <v>8915809.0254999902</v>
      </c>
      <c r="U3" s="2">
        <f>C3+F3+I3+L3+O3+R3</f>
        <v>35663236.101999961</v>
      </c>
      <c r="V3" s="2">
        <f>D3+G3+J3+M3+P3+S3</f>
        <v>8979838.6900189593</v>
      </c>
      <c r="W3" s="2">
        <f>E3+H3+K3+N3+Q3+T3</f>
        <v>23181103.466299973</v>
      </c>
      <c r="X3" s="2">
        <f>'sales bud'!J2</f>
        <v>218304.29969999992</v>
      </c>
      <c r="Y3" s="2">
        <f>'mrg bud'!J2</f>
        <v>53015.13986212117</v>
      </c>
      <c r="Z3" s="2">
        <f>'cf bud'!J2</f>
        <v>7132647.2203999925</v>
      </c>
      <c r="AA3" s="2">
        <f>'sales bud'!K2</f>
        <v>873217.19879999966</v>
      </c>
      <c r="AB3" s="2">
        <f>'mrg bud'!K2</f>
        <v>212060.55944848468</v>
      </c>
      <c r="AC3" s="2">
        <f>'cf bud'!K2</f>
        <v>5349485.4152999939</v>
      </c>
      <c r="AD3" s="2">
        <f>'sales bud'!L2</f>
        <v>1091521.4984999995</v>
      </c>
      <c r="AE3" s="2">
        <f>'mrg bud'!L2</f>
        <v>265075.699310606</v>
      </c>
      <c r="AF3" s="2">
        <f>'cf bud'!L2</f>
        <v>0</v>
      </c>
      <c r="AG3" s="2">
        <f>'sales bud'!M2</f>
        <v>0</v>
      </c>
      <c r="AH3" s="2">
        <f>'mrg bud'!M2</f>
        <v>0</v>
      </c>
      <c r="AI3" s="2">
        <f>'cf bud'!M2</f>
        <v>218304.29969999992</v>
      </c>
      <c r="AJ3" s="2">
        <f>'sales bud'!N2</f>
        <v>0</v>
      </c>
      <c r="AK3" s="2">
        <f>'mrg bud'!N2</f>
        <v>0</v>
      </c>
      <c r="AL3" s="2">
        <f>'cf bud'!N2</f>
        <v>873217.19879999966</v>
      </c>
      <c r="AM3" s="2">
        <f>'sales bud'!O2</f>
        <v>0</v>
      </c>
      <c r="AN3" s="2">
        <f>'mrg bud'!O2</f>
        <v>0</v>
      </c>
      <c r="AO3" s="2">
        <f>'cf bud'!O2</f>
        <v>1091521.4984999995</v>
      </c>
      <c r="AP3" s="2">
        <f>X3+AA3+AD3+AG3+AJ3+AM3</f>
        <v>2183042.996999999</v>
      </c>
      <c r="AQ3" s="2">
        <f>Y3+AB3+AE3+AH3+AK3+AN3</f>
        <v>530151.39862121188</v>
      </c>
      <c r="AR3" s="2">
        <f>Z3+AC3+AF3+AI3+AL3+AO3</f>
        <v>14665175.632699985</v>
      </c>
    </row>
    <row r="4" spans="1:44">
      <c r="A4" t="str">
        <f>'sales bud'!A3</f>
        <v>Вайлдберриз ООО</v>
      </c>
      <c r="B4" t="str">
        <f>'sales bud'!B3</f>
        <v>оферта</v>
      </c>
      <c r="C4" s="208">
        <f>'sales bud'!C3</f>
        <v>3111395.5</v>
      </c>
      <c r="D4" s="208">
        <f>'mrg bud'!C3</f>
        <v>1234992.4667903529</v>
      </c>
      <c r="E4" s="208">
        <f>'cf bud'!C3</f>
        <v>3111395.5</v>
      </c>
      <c r="F4" s="208">
        <f>'sales bud'!D3</f>
        <v>4848368.45</v>
      </c>
      <c r="G4" s="208">
        <f>'mrg bud'!D3</f>
        <v>1924098.2291859929</v>
      </c>
      <c r="H4" s="208">
        <f>'cf bud'!D3</f>
        <v>4848368.45</v>
      </c>
      <c r="I4" s="208">
        <f>'sales bud'!E3</f>
        <v>4571502.8</v>
      </c>
      <c r="J4" s="208">
        <f>'mrg bud'!E3</f>
        <v>1813745.5233882191</v>
      </c>
      <c r="K4" s="208">
        <f>'cf bud'!E3</f>
        <v>4571502.8</v>
      </c>
      <c r="L4" s="208">
        <f>'sales bud'!F3</f>
        <v>4390227.6000000006</v>
      </c>
      <c r="M4" s="208">
        <f>'mrg bud'!F3</f>
        <v>1742135.9943877556</v>
      </c>
      <c r="N4" s="208">
        <f>'cf bud'!F3</f>
        <v>4390227.6000000006</v>
      </c>
      <c r="O4" s="208">
        <f>'sales bud'!G3</f>
        <v>2834529.85</v>
      </c>
      <c r="P4" s="208">
        <f>'mrg bud'!G3</f>
        <v>1124639.7609925792</v>
      </c>
      <c r="Q4" s="208">
        <f>'cf bud'!G3</f>
        <v>2834529.85</v>
      </c>
      <c r="R4" s="208">
        <f>'sales bud'!H3</f>
        <v>2195113.8000000003</v>
      </c>
      <c r="S4" s="208">
        <f>'mrg bud'!H3</f>
        <v>871067.99719387782</v>
      </c>
      <c r="T4" s="208">
        <f>'cf bud'!H3</f>
        <v>2195113.8000000003</v>
      </c>
      <c r="U4" s="2">
        <f t="shared" ref="U4:U67" si="0">C4+F4+I4+L4+O4+R4</f>
        <v>21951138.000000004</v>
      </c>
      <c r="V4" s="2">
        <f t="shared" ref="V4:V67" si="1">D4+G4+J4+M4+P4+S4</f>
        <v>8710679.9719387777</v>
      </c>
      <c r="W4" s="2">
        <f t="shared" ref="W4:W67" si="2">E4+H4+K4+N4+Q4+T4</f>
        <v>21951138.000000004</v>
      </c>
      <c r="X4" s="2">
        <f>'sales bud'!J3</f>
        <v>3389912.1</v>
      </c>
      <c r="Y4" s="2">
        <f>'mrg bud'!J3</f>
        <v>1343237.1238811589</v>
      </c>
      <c r="Z4" s="2">
        <f>'cf bud'!J3</f>
        <v>3389912.1</v>
      </c>
      <c r="AA4" s="2">
        <f>'sales bud'!K3</f>
        <v>4469580</v>
      </c>
      <c r="AB4" s="2">
        <f>'mrg bud'!K3</f>
        <v>1770908.8272294377</v>
      </c>
      <c r="AC4" s="2">
        <f>'cf bud'!K3</f>
        <v>4469580</v>
      </c>
      <c r="AD4" s="2">
        <f>'sales bud'!L3</f>
        <v>3841342.35</v>
      </c>
      <c r="AE4" s="2">
        <f>'mrg bud'!L3</f>
        <v>1521713.497046228</v>
      </c>
      <c r="AF4" s="2">
        <f>'cf bud'!L3</f>
        <v>3841342.35</v>
      </c>
      <c r="AG4" s="2">
        <f>'sales bud'!M3</f>
        <v>3219579.45</v>
      </c>
      <c r="AH4" s="2">
        <f>'mrg bud'!M3</f>
        <v>1275142.4026584735</v>
      </c>
      <c r="AI4" s="2">
        <f>'cf bud'!M3</f>
        <v>3219579.45</v>
      </c>
      <c r="AJ4" s="2">
        <f>'sales bud'!N3</f>
        <v>3500677.05</v>
      </c>
      <c r="AK4" s="2">
        <f>'mrg bud'!N3</f>
        <v>1385524.0546008558</v>
      </c>
      <c r="AL4" s="2">
        <f>'cf bud'!N3</f>
        <v>3500677.05</v>
      </c>
      <c r="AM4" s="2">
        <f>'sales bud'!O3</f>
        <v>3042772.0500000003</v>
      </c>
      <c r="AN4" s="2">
        <f>'mrg bud'!O3</f>
        <v>1204423.4456403325</v>
      </c>
      <c r="AO4" s="2">
        <f>'cf bud'!O3</f>
        <v>3042772.0500000003</v>
      </c>
      <c r="AP4" s="2">
        <f t="shared" ref="AP4:AP67" si="3">X4+AA4+AD4+AG4+AJ4+AM4</f>
        <v>21463863</v>
      </c>
      <c r="AQ4" s="2">
        <f t="shared" ref="AQ4:AQ67" si="4">Y4+AB4+AE4+AH4+AK4+AN4</f>
        <v>8500949.3510564864</v>
      </c>
      <c r="AR4" s="2">
        <f t="shared" ref="AR4:AR67" si="5">Z4+AC4+AF4+AI4+AL4+AO4</f>
        <v>21463863</v>
      </c>
    </row>
    <row r="5" spans="1:44">
      <c r="A5" t="str">
        <f>'sales bud'!A4</f>
        <v>Реинвент ООО</v>
      </c>
      <c r="B5" t="str">
        <f>'sales bud'!B4</f>
        <v>prebook</v>
      </c>
      <c r="C5" s="208">
        <f>'sales bud'!C4</f>
        <v>2953162.7471000003</v>
      </c>
      <c r="D5" s="208">
        <f>'mrg bud'!C4</f>
        <v>742879.14831447112</v>
      </c>
      <c r="E5" s="208">
        <f>'cf bud'!C4</f>
        <v>2466069</v>
      </c>
      <c r="F5" s="208">
        <f>'sales bud'!D4</f>
        <v>20672139.229700003</v>
      </c>
      <c r="G5" s="208">
        <f>'mrg bud'!D4</f>
        <v>5200154.0382013004</v>
      </c>
      <c r="H5" s="208">
        <f>'cf bud'!D4</f>
        <v>0</v>
      </c>
      <c r="I5" s="208">
        <f>'sales bud'!E4</f>
        <v>14765813.735500004</v>
      </c>
      <c r="J5" s="208">
        <f>'mrg bud'!E4</f>
        <v>3714395.7415723577</v>
      </c>
      <c r="K5" s="208">
        <f>'cf bud'!E4</f>
        <v>0</v>
      </c>
      <c r="L5" s="208">
        <f>'sales bud'!F4</f>
        <v>11812650.988400001</v>
      </c>
      <c r="M5" s="208">
        <f>'mrg bud'!F4</f>
        <v>2971516.5932578845</v>
      </c>
      <c r="N5" s="208">
        <f>'cf bud'!F4</f>
        <v>2953162.7471000003</v>
      </c>
      <c r="O5" s="208">
        <f>'sales bud'!G4</f>
        <v>5906325.4942000005</v>
      </c>
      <c r="P5" s="208">
        <f>'mrg bud'!G4</f>
        <v>1485758.2966289422</v>
      </c>
      <c r="Q5" s="208">
        <f>'cf bud'!G4</f>
        <v>20672139.229700003</v>
      </c>
      <c r="R5" s="208">
        <f>'sales bud'!H4</f>
        <v>2953162.7471000003</v>
      </c>
      <c r="S5" s="208">
        <f>'mrg bud'!H4</f>
        <v>742879.14831447112</v>
      </c>
      <c r="T5" s="208">
        <f>'cf bud'!H4</f>
        <v>14765813.735500004</v>
      </c>
      <c r="U5" s="2">
        <f t="shared" si="0"/>
        <v>59063254.942000002</v>
      </c>
      <c r="V5" s="2">
        <f t="shared" si="1"/>
        <v>14857582.966289427</v>
      </c>
      <c r="W5" s="2">
        <f t="shared" si="2"/>
        <v>40857184.712300003</v>
      </c>
      <c r="X5" s="2">
        <f>'sales bud'!J4</f>
        <v>3873179.0695500001</v>
      </c>
      <c r="Y5" s="2">
        <f>'mrg bud'!J4</f>
        <v>970974.92722666962</v>
      </c>
      <c r="Z5" s="2">
        <f>'cf bud'!J4</f>
        <v>11812650.988400001</v>
      </c>
      <c r="AA5" s="2">
        <f>'sales bud'!K4</f>
        <v>7746358.1391000003</v>
      </c>
      <c r="AB5" s="2">
        <f>'mrg bud'!K4</f>
        <v>1941949.8544533392</v>
      </c>
      <c r="AC5" s="2">
        <f>'cf bud'!K4</f>
        <v>5906325.4942000005</v>
      </c>
      <c r="AD5" s="2">
        <f>'sales bud'!L4</f>
        <v>11619537.20865</v>
      </c>
      <c r="AE5" s="2">
        <f>'mrg bud'!L4</f>
        <v>2912924.7816800093</v>
      </c>
      <c r="AF5" s="2">
        <f>'cf bud'!L4</f>
        <v>2953162.7471000003</v>
      </c>
      <c r="AG5" s="2">
        <f>'sales bud'!M4</f>
        <v>2582119.3797000004</v>
      </c>
      <c r="AH5" s="2">
        <f>'mrg bud'!M4</f>
        <v>647316.61815111339</v>
      </c>
      <c r="AI5" s="2">
        <f>'cf bud'!M4</f>
        <v>3873179.0695500001</v>
      </c>
      <c r="AJ5" s="2">
        <f>'sales bud'!N4</f>
        <v>0</v>
      </c>
      <c r="AK5" s="2">
        <f>'mrg bud'!N4</f>
        <v>0</v>
      </c>
      <c r="AL5" s="2">
        <f>'cf bud'!N4</f>
        <v>5280289.1391000003</v>
      </c>
      <c r="AM5" s="2">
        <f>'sales bud'!O4</f>
        <v>0</v>
      </c>
      <c r="AN5" s="2">
        <f>'mrg bud'!O4</f>
        <v>0</v>
      </c>
      <c r="AO5" s="2">
        <f>'cf bud'!O4</f>
        <v>11619537.20865</v>
      </c>
      <c r="AP5" s="2">
        <f t="shared" si="3"/>
        <v>25821193.797000002</v>
      </c>
      <c r="AQ5" s="2">
        <f t="shared" si="4"/>
        <v>6473166.181511132</v>
      </c>
      <c r="AR5" s="2">
        <f t="shared" si="5"/>
        <v>41445144.647</v>
      </c>
    </row>
    <row r="6" spans="1:44">
      <c r="A6" t="str">
        <f>'sales bud'!A5</f>
        <v>Реинвент ООО</v>
      </c>
      <c r="B6" t="str">
        <f>'sales bud'!B5</f>
        <v>freestock</v>
      </c>
      <c r="C6" s="208">
        <f>'sales bud'!C5</f>
        <v>0</v>
      </c>
      <c r="D6" s="208">
        <f>'mrg bud'!C5</f>
        <v>0</v>
      </c>
      <c r="E6" s="208">
        <f>'cf bud'!C5</f>
        <v>0</v>
      </c>
      <c r="F6" s="208">
        <f>'sales bud'!D5</f>
        <v>0</v>
      </c>
      <c r="G6" s="208">
        <f>'mrg bud'!D5</f>
        <v>0</v>
      </c>
      <c r="H6" s="208">
        <f>'cf bud'!D5</f>
        <v>0</v>
      </c>
      <c r="I6" s="208">
        <f>'sales bud'!E5</f>
        <v>2338601.0151000004</v>
      </c>
      <c r="J6" s="208">
        <f>'mrg bud'!E5</f>
        <v>596663.57206991408</v>
      </c>
      <c r="K6" s="208">
        <f>'cf bud'!E5</f>
        <v>0</v>
      </c>
      <c r="L6" s="208">
        <f>'sales bud'!F5</f>
        <v>3118134.6868000003</v>
      </c>
      <c r="M6" s="208">
        <f>'mrg bud'!F5</f>
        <v>795551.42942655133</v>
      </c>
      <c r="N6" s="208">
        <f>'cf bud'!F5</f>
        <v>0</v>
      </c>
      <c r="O6" s="208">
        <f>'sales bud'!G5</f>
        <v>2338601.0151000004</v>
      </c>
      <c r="P6" s="208">
        <f>'mrg bud'!G5</f>
        <v>596663.57206991408</v>
      </c>
      <c r="Q6" s="208">
        <f>'cf bud'!G5</f>
        <v>0</v>
      </c>
      <c r="R6" s="208">
        <f>'sales bud'!H5</f>
        <v>0</v>
      </c>
      <c r="S6" s="208">
        <f>'mrg bud'!H5</f>
        <v>0</v>
      </c>
      <c r="T6" s="208">
        <f>'cf bud'!H5</f>
        <v>2338601.0151000004</v>
      </c>
      <c r="U6" s="2">
        <f t="shared" si="0"/>
        <v>7795336.7170000011</v>
      </c>
      <c r="V6" s="2">
        <f t="shared" si="1"/>
        <v>1988878.5735663795</v>
      </c>
      <c r="W6" s="2">
        <f t="shared" si="2"/>
        <v>2338601.0151000004</v>
      </c>
      <c r="X6" s="2">
        <f>'sales bud'!J5</f>
        <v>1849843.9366666665</v>
      </c>
      <c r="Y6" s="2">
        <f>'mrg bud'!J5</f>
        <v>464272.31352126715</v>
      </c>
      <c r="Z6" s="2">
        <f>'cf bud'!J5</f>
        <v>3118134.6868000003</v>
      </c>
      <c r="AA6" s="2">
        <f>'sales bud'!K5</f>
        <v>2466458.5822222224</v>
      </c>
      <c r="AB6" s="2">
        <f>'mrg bud'!K5</f>
        <v>619029.75136168953</v>
      </c>
      <c r="AC6" s="2">
        <f>'cf bud'!K5</f>
        <v>2338601.0151000004</v>
      </c>
      <c r="AD6" s="2">
        <f>'sales bud'!L5</f>
        <v>1849843.9366666665</v>
      </c>
      <c r="AE6" s="2">
        <f>'mrg bud'!L5</f>
        <v>464272.31352126715</v>
      </c>
      <c r="AF6" s="2">
        <f>'cf bud'!L5</f>
        <v>0</v>
      </c>
      <c r="AG6" s="2">
        <f>'sales bud'!M5</f>
        <v>0</v>
      </c>
      <c r="AH6" s="2">
        <f>'mrg bud'!M5</f>
        <v>0</v>
      </c>
      <c r="AI6" s="2">
        <f>'cf bud'!M5</f>
        <v>1849843.9366666665</v>
      </c>
      <c r="AJ6" s="2">
        <f>'sales bud'!N5</f>
        <v>0</v>
      </c>
      <c r="AK6" s="2">
        <f>'mrg bud'!N5</f>
        <v>0</v>
      </c>
      <c r="AL6" s="2">
        <f>'cf bud'!N5</f>
        <v>2466458.5822222224</v>
      </c>
      <c r="AM6" s="2">
        <f>'sales bud'!O5</f>
        <v>0</v>
      </c>
      <c r="AN6" s="2">
        <f>'mrg bud'!O5</f>
        <v>0</v>
      </c>
      <c r="AO6" s="2">
        <f>'cf bud'!O5</f>
        <v>1849843.9366666665</v>
      </c>
      <c r="AP6" s="2">
        <f t="shared" si="3"/>
        <v>6166146.4555555554</v>
      </c>
      <c r="AQ6" s="2">
        <f t="shared" si="4"/>
        <v>1547574.3784042238</v>
      </c>
      <c r="AR6" s="2">
        <f t="shared" si="5"/>
        <v>11622882.157455556</v>
      </c>
    </row>
    <row r="7" spans="1:44">
      <c r="A7" t="str">
        <f>'sales bud'!A6</f>
        <v>Купишуз ООО</v>
      </c>
      <c r="B7" t="str">
        <f>'sales bud'!B6</f>
        <v>prebook</v>
      </c>
      <c r="C7" s="208">
        <f>'sales bud'!C6</f>
        <v>1706014.7805999946</v>
      </c>
      <c r="D7" s="208">
        <f>'mrg bud'!C6</f>
        <v>430107.96362065407</v>
      </c>
      <c r="E7" s="208">
        <f>'cf bud'!C6</f>
        <v>2184383</v>
      </c>
      <c r="F7" s="208">
        <f>'sales bud'!D6</f>
        <v>11942103.46419996</v>
      </c>
      <c r="G7" s="208">
        <f>'mrg bud'!D6</f>
        <v>3010755.7453445792</v>
      </c>
      <c r="H7" s="208">
        <f>'cf bud'!D6</f>
        <v>0</v>
      </c>
      <c r="I7" s="208">
        <f>'sales bud'!E6</f>
        <v>8530073.9029999729</v>
      </c>
      <c r="J7" s="208">
        <f>'mrg bud'!E6</f>
        <v>2150539.8181032706</v>
      </c>
      <c r="K7" s="208">
        <f>'cf bud'!E6</f>
        <v>1706014.7805999946</v>
      </c>
      <c r="L7" s="208">
        <f>'sales bud'!F6</f>
        <v>6824059.1223999783</v>
      </c>
      <c r="M7" s="208">
        <f>'mrg bud'!F6</f>
        <v>1720431.8544826163</v>
      </c>
      <c r="N7" s="208">
        <f>'cf bud'!F6</f>
        <v>11942103.46419996</v>
      </c>
      <c r="O7" s="208">
        <f>'sales bud'!G6</f>
        <v>5118044.3417999828</v>
      </c>
      <c r="P7" s="208">
        <f>'mrg bud'!G6</f>
        <v>1290323.890861962</v>
      </c>
      <c r="Q7" s="208">
        <f>'cf bud'!G6</f>
        <v>8530073.9029999729</v>
      </c>
      <c r="R7" s="208">
        <f>'sales bud'!H6</f>
        <v>0</v>
      </c>
      <c r="S7" s="208">
        <f>'mrg bud'!H6</f>
        <v>0</v>
      </c>
      <c r="T7" s="208">
        <f>'cf bud'!H6</f>
        <v>6824059.1223999783</v>
      </c>
      <c r="U7" s="2">
        <f t="shared" si="0"/>
        <v>34120295.611999892</v>
      </c>
      <c r="V7" s="2">
        <f t="shared" si="1"/>
        <v>8602159.2724130824</v>
      </c>
      <c r="W7" s="2">
        <f t="shared" si="2"/>
        <v>31186634.270199906</v>
      </c>
      <c r="X7" s="2">
        <f>'sales bud'!J6</f>
        <v>3430766.7044999935</v>
      </c>
      <c r="Y7" s="2">
        <f>'mrg bud'!J6</f>
        <v>851535.16188937705</v>
      </c>
      <c r="Z7" s="2">
        <f>'cf bud'!J6</f>
        <v>5118044.3417999828</v>
      </c>
      <c r="AA7" s="2">
        <f>'sales bud'!K6</f>
        <v>8005122.3104999848</v>
      </c>
      <c r="AB7" s="2">
        <f>'mrg bud'!K6</f>
        <v>1986915.3777418807</v>
      </c>
      <c r="AC7" s="2">
        <f>'cf bud'!K6</f>
        <v>0</v>
      </c>
      <c r="AD7" s="2">
        <f>'sales bud'!L6</f>
        <v>6861533.4089999869</v>
      </c>
      <c r="AE7" s="2">
        <f>'mrg bud'!L6</f>
        <v>1703070.3237787541</v>
      </c>
      <c r="AF7" s="2">
        <f>'cf bud'!L6</f>
        <v>3430766.7044999935</v>
      </c>
      <c r="AG7" s="2">
        <f>'sales bud'!M6</f>
        <v>4574355.6059999913</v>
      </c>
      <c r="AH7" s="2">
        <f>'mrg bud'!M6</f>
        <v>1135380.2158525027</v>
      </c>
      <c r="AI7" s="2">
        <f>'cf bud'!M6</f>
        <v>8005122.3104999848</v>
      </c>
      <c r="AJ7" s="2">
        <f>'sales bud'!N6</f>
        <v>0</v>
      </c>
      <c r="AK7" s="2">
        <f>'mrg bud'!N6</f>
        <v>0</v>
      </c>
      <c r="AL7" s="2">
        <f>'cf bud'!N6</f>
        <v>4677150.4089999869</v>
      </c>
      <c r="AM7" s="2">
        <f>'sales bud'!O6</f>
        <v>0</v>
      </c>
      <c r="AN7" s="2">
        <f>'mrg bud'!O6</f>
        <v>0</v>
      </c>
      <c r="AO7" s="2">
        <f>'cf bud'!O6</f>
        <v>4574355.6059999913</v>
      </c>
      <c r="AP7" s="2">
        <f t="shared" si="3"/>
        <v>22871778.029999956</v>
      </c>
      <c r="AQ7" s="2">
        <f t="shared" si="4"/>
        <v>5676901.0792625146</v>
      </c>
      <c r="AR7" s="2">
        <f t="shared" si="5"/>
        <v>25805439.371799938</v>
      </c>
    </row>
    <row r="8" spans="1:44">
      <c r="A8" t="str">
        <f>'sales bud'!A7</f>
        <v>Купишуз ООО</v>
      </c>
      <c r="B8" t="str">
        <f>'sales bud'!B7</f>
        <v>freestock</v>
      </c>
      <c r="C8" s="208">
        <f>'sales bud'!C7</f>
        <v>0</v>
      </c>
      <c r="D8" s="208">
        <f>'mrg bud'!C7</f>
        <v>0</v>
      </c>
      <c r="E8" s="208">
        <f>'cf bud'!C7</f>
        <v>0</v>
      </c>
      <c r="F8" s="208">
        <f>'sales bud'!D7</f>
        <v>0</v>
      </c>
      <c r="G8" s="208">
        <f>'mrg bud'!D7</f>
        <v>0</v>
      </c>
      <c r="H8" s="208">
        <f>'cf bud'!D7</f>
        <v>0</v>
      </c>
      <c r="I8" s="208">
        <f>'sales bud'!E7</f>
        <v>549592.80000000005</v>
      </c>
      <c r="J8" s="208">
        <f>'mrg bud'!E7</f>
        <v>137936.35003092146</v>
      </c>
      <c r="K8" s="208">
        <f>'cf bud'!E7</f>
        <v>0</v>
      </c>
      <c r="L8" s="208">
        <f>'sales bud'!F7</f>
        <v>549592.80000000005</v>
      </c>
      <c r="M8" s="208">
        <f>'mrg bud'!F7</f>
        <v>137936.35003092146</v>
      </c>
      <c r="N8" s="208">
        <f>'cf bud'!F7</f>
        <v>0</v>
      </c>
      <c r="O8" s="208">
        <f>'sales bud'!G7</f>
        <v>274796.40000000002</v>
      </c>
      <c r="P8" s="208">
        <f>'mrg bud'!G7</f>
        <v>68968.175015460729</v>
      </c>
      <c r="Q8" s="208">
        <f>'cf bud'!G7</f>
        <v>549592.80000000005</v>
      </c>
      <c r="R8" s="208">
        <f>'sales bud'!H7</f>
        <v>0</v>
      </c>
      <c r="S8" s="208">
        <f>'mrg bud'!H7</f>
        <v>0</v>
      </c>
      <c r="T8" s="208">
        <f>'cf bud'!H7</f>
        <v>549592.80000000005</v>
      </c>
      <c r="U8" s="2">
        <f t="shared" si="0"/>
        <v>1373982</v>
      </c>
      <c r="V8" s="2">
        <f t="shared" si="1"/>
        <v>344840.87507730362</v>
      </c>
      <c r="W8" s="2">
        <f t="shared" si="2"/>
        <v>1099185.6000000001</v>
      </c>
      <c r="X8" s="2">
        <f>'sales bud'!J7</f>
        <v>1201606.8</v>
      </c>
      <c r="Y8" s="2">
        <f>'mrg bud'!J7</f>
        <v>301578.28880643193</v>
      </c>
      <c r="Z8" s="2">
        <f>'cf bud'!J7</f>
        <v>274796.40000000002</v>
      </c>
      <c r="AA8" s="2">
        <f>'sales bud'!K7</f>
        <v>1201606.8</v>
      </c>
      <c r="AB8" s="2">
        <f>'mrg bud'!K7</f>
        <v>301578.28880643193</v>
      </c>
      <c r="AC8" s="2">
        <f>'cf bud'!K7</f>
        <v>0</v>
      </c>
      <c r="AD8" s="2">
        <f>'sales bud'!L7</f>
        <v>600803.4</v>
      </c>
      <c r="AE8" s="2">
        <f>'mrg bud'!L7</f>
        <v>150789.14440321596</v>
      </c>
      <c r="AF8" s="2">
        <f>'cf bud'!L7</f>
        <v>1201606.8</v>
      </c>
      <c r="AG8" s="2">
        <f>'sales bud'!M7</f>
        <v>0</v>
      </c>
      <c r="AH8" s="2">
        <f>'mrg bud'!M7</f>
        <v>0</v>
      </c>
      <c r="AI8" s="2">
        <f>'cf bud'!M7</f>
        <v>1201606.8</v>
      </c>
      <c r="AJ8" s="2">
        <f>'sales bud'!N7</f>
        <v>0</v>
      </c>
      <c r="AK8" s="2">
        <f>'mrg bud'!N7</f>
        <v>0</v>
      </c>
      <c r="AL8" s="2">
        <f>'cf bud'!N7</f>
        <v>600803.4</v>
      </c>
      <c r="AM8" s="2">
        <f>'sales bud'!O7</f>
        <v>0</v>
      </c>
      <c r="AN8" s="2">
        <f>'mrg bud'!O7</f>
        <v>0</v>
      </c>
      <c r="AO8" s="2">
        <f>'cf bud'!O7</f>
        <v>0</v>
      </c>
      <c r="AP8" s="2">
        <f t="shared" si="3"/>
        <v>3004017</v>
      </c>
      <c r="AQ8" s="2">
        <f t="shared" si="4"/>
        <v>753945.72201607982</v>
      </c>
      <c r="AR8" s="2">
        <f t="shared" si="5"/>
        <v>3278813.4</v>
      </c>
    </row>
    <row r="9" spans="1:44">
      <c r="A9" t="str">
        <f>'sales bud'!A8</f>
        <v>РАНДЕВУ ООО</v>
      </c>
      <c r="B9">
        <f>'sales bud'!B8</f>
        <v>0</v>
      </c>
      <c r="C9" s="208">
        <f>'sales bud'!C8</f>
        <v>0</v>
      </c>
      <c r="D9" s="208">
        <f>'mrg bud'!C8</f>
        <v>0</v>
      </c>
      <c r="E9" s="208">
        <f>'cf bud'!C8</f>
        <v>0</v>
      </c>
      <c r="F9" s="208">
        <f>'sales bud'!D8</f>
        <v>47252967.295200028</v>
      </c>
      <c r="G9" s="208">
        <f>'mrg bud'!D8</f>
        <v>7625978.3810934834</v>
      </c>
      <c r="H9" s="208">
        <f>'cf bud'!D8</f>
        <v>47252967.295200028</v>
      </c>
      <c r="I9" s="208">
        <f>'sales bud'!E8</f>
        <v>70879450.942800045</v>
      </c>
      <c r="J9" s="208">
        <f>'mrg bud'!E8</f>
        <v>11438967.571640238</v>
      </c>
      <c r="K9" s="208">
        <f>'cf bud'!E8</f>
        <v>70879450.942800045</v>
      </c>
      <c r="L9" s="208">
        <f>'sales bud'!F8</f>
        <v>59066209.119000033</v>
      </c>
      <c r="M9" s="208">
        <f>'mrg bud'!F8</f>
        <v>9532472.9763668552</v>
      </c>
      <c r="N9" s="208">
        <f>'cf bud'!F8</f>
        <v>59066209.119000033</v>
      </c>
      <c r="O9" s="208">
        <f>'sales bud'!G8</f>
        <v>35439725.471400023</v>
      </c>
      <c r="P9" s="208">
        <f>'mrg bud'!G8</f>
        <v>5719483.7858201191</v>
      </c>
      <c r="Q9" s="208">
        <f>'cf bud'!G8</f>
        <v>35439725.471400023</v>
      </c>
      <c r="R9" s="208">
        <f>'sales bud'!H8</f>
        <v>23626483.647600014</v>
      </c>
      <c r="S9" s="208">
        <f>'mrg bud'!H8</f>
        <v>3812989.1905467417</v>
      </c>
      <c r="T9" s="208">
        <f>'cf bud'!H8</f>
        <v>23626483.647600014</v>
      </c>
      <c r="U9" s="2">
        <f t="shared" si="0"/>
        <v>236264836.47600016</v>
      </c>
      <c r="V9" s="2">
        <f t="shared" si="1"/>
        <v>38129891.905467443</v>
      </c>
      <c r="W9" s="2">
        <f t="shared" si="2"/>
        <v>236264836.47600016</v>
      </c>
      <c r="X9" s="2">
        <f>'sales bud'!J8</f>
        <v>0</v>
      </c>
      <c r="Y9" s="2">
        <f>'mrg bud'!J8</f>
        <v>0</v>
      </c>
      <c r="Z9" s="2">
        <f>'cf bud'!J8</f>
        <v>0</v>
      </c>
      <c r="AA9" s="2">
        <f>'sales bud'!K8</f>
        <v>0</v>
      </c>
      <c r="AB9" s="2">
        <f>'mrg bud'!K8</f>
        <v>0</v>
      </c>
      <c r="AC9" s="2">
        <f>'cf bud'!K8</f>
        <v>0</v>
      </c>
      <c r="AD9" s="2">
        <f>'sales bud'!L8</f>
        <v>0</v>
      </c>
      <c r="AE9" s="2">
        <f>'mrg bud'!L8</f>
        <v>0</v>
      </c>
      <c r="AF9" s="2">
        <f>'cf bud'!L8</f>
        <v>0</v>
      </c>
      <c r="AG9" s="2">
        <f>'sales bud'!M8</f>
        <v>0</v>
      </c>
      <c r="AH9" s="2">
        <f>'mrg bud'!M8</f>
        <v>0</v>
      </c>
      <c r="AI9" s="2">
        <f>'cf bud'!M8</f>
        <v>0</v>
      </c>
      <c r="AJ9" s="2">
        <f>'sales bud'!N8</f>
        <v>0</v>
      </c>
      <c r="AK9" s="2">
        <f>'mrg bud'!N8</f>
        <v>0</v>
      </c>
      <c r="AL9" s="2">
        <f>'cf bud'!N8</f>
        <v>0</v>
      </c>
      <c r="AM9" s="2">
        <f>'sales bud'!O8</f>
        <v>0</v>
      </c>
      <c r="AN9" s="2">
        <f>'mrg bud'!O8</f>
        <v>0</v>
      </c>
      <c r="AO9" s="2">
        <f>'cf bud'!O8</f>
        <v>0</v>
      </c>
      <c r="AP9" s="2">
        <f t="shared" si="3"/>
        <v>0</v>
      </c>
      <c r="AQ9" s="2">
        <f t="shared" si="4"/>
        <v>0</v>
      </c>
      <c r="AR9" s="2">
        <f t="shared" si="5"/>
        <v>0</v>
      </c>
    </row>
    <row r="10" spans="1:44">
      <c r="A10" t="str">
        <f>'sales bud'!A9</f>
        <v>ИНТЕРМОДЕ ООО</v>
      </c>
      <c r="B10">
        <f>'sales bud'!B9</f>
        <v>0</v>
      </c>
      <c r="C10" s="208">
        <f>'sales bud'!C9</f>
        <v>0</v>
      </c>
      <c r="D10" s="208">
        <f>'mrg bud'!C9</f>
        <v>0</v>
      </c>
      <c r="E10" s="208">
        <f>'cf bud'!C9</f>
        <v>0</v>
      </c>
      <c r="F10" s="208">
        <f>'sales bud'!D9</f>
        <v>3420363.628000001</v>
      </c>
      <c r="G10" s="208">
        <f>'mrg bud'!D9</f>
        <v>813529.62282312987</v>
      </c>
      <c r="H10" s="208">
        <f>'cf bud'!D9</f>
        <v>3420363.628000001</v>
      </c>
      <c r="I10" s="208">
        <f>'sales bud'!E9</f>
        <v>10261090.884000001</v>
      </c>
      <c r="J10" s="208">
        <f>'mrg bud'!E9</f>
        <v>2440588.8684693882</v>
      </c>
      <c r="K10" s="208">
        <f>'cf bud'!E9</f>
        <v>10261090.884000001</v>
      </c>
      <c r="L10" s="208">
        <f>'sales bud'!F9</f>
        <v>10261090.884000001</v>
      </c>
      <c r="M10" s="208">
        <f>'mrg bud'!F9</f>
        <v>2440588.8684693882</v>
      </c>
      <c r="N10" s="208">
        <f>'cf bud'!F9</f>
        <v>10261090.884000001</v>
      </c>
      <c r="O10" s="208">
        <f>'sales bud'!G9</f>
        <v>10261090.884000001</v>
      </c>
      <c r="P10" s="208">
        <f>'mrg bud'!G9</f>
        <v>2440588.8684693882</v>
      </c>
      <c r="Q10" s="208">
        <f>'cf bud'!G9</f>
        <v>10261090.884000001</v>
      </c>
      <c r="R10" s="208">
        <f>'sales bud'!H9</f>
        <v>0</v>
      </c>
      <c r="S10" s="208">
        <f>'mrg bud'!H9</f>
        <v>0</v>
      </c>
      <c r="T10" s="208">
        <f>'cf bud'!H9</f>
        <v>0</v>
      </c>
      <c r="U10" s="2">
        <f t="shared" si="0"/>
        <v>34203636.280000009</v>
      </c>
      <c r="V10" s="2">
        <f t="shared" si="1"/>
        <v>8135296.228231295</v>
      </c>
      <c r="W10" s="2">
        <f t="shared" si="2"/>
        <v>34203636.280000009</v>
      </c>
      <c r="X10" s="2">
        <f>'sales bud'!J9</f>
        <v>0</v>
      </c>
      <c r="Y10" s="2">
        <f>'mrg bud'!J9</f>
        <v>0</v>
      </c>
      <c r="Z10" s="2">
        <f>'cf bud'!J9</f>
        <v>0</v>
      </c>
      <c r="AA10" s="2">
        <f>'sales bud'!K9</f>
        <v>0</v>
      </c>
      <c r="AB10" s="2">
        <f>'mrg bud'!K9</f>
        <v>0</v>
      </c>
      <c r="AC10" s="2">
        <f>'cf bud'!K9</f>
        <v>0</v>
      </c>
      <c r="AD10" s="2">
        <f>'sales bud'!L9</f>
        <v>0</v>
      </c>
      <c r="AE10" s="2">
        <f>'mrg bud'!L9</f>
        <v>0</v>
      </c>
      <c r="AF10" s="2">
        <f>'cf bud'!L9</f>
        <v>0</v>
      </c>
      <c r="AG10" s="2">
        <f>'sales bud'!M9</f>
        <v>0</v>
      </c>
      <c r="AH10" s="2">
        <f>'mrg bud'!M9</f>
        <v>0</v>
      </c>
      <c r="AI10" s="2">
        <f>'cf bud'!M9</f>
        <v>0</v>
      </c>
      <c r="AJ10" s="2">
        <f>'sales bud'!N9</f>
        <v>0</v>
      </c>
      <c r="AK10" s="2">
        <f>'mrg bud'!N9</f>
        <v>0</v>
      </c>
      <c r="AL10" s="2">
        <f>'cf bud'!N9</f>
        <v>0</v>
      </c>
      <c r="AM10" s="2">
        <f>'sales bud'!O9</f>
        <v>0</v>
      </c>
      <c r="AN10" s="2">
        <f>'mrg bud'!O9</f>
        <v>0</v>
      </c>
      <c r="AO10" s="2">
        <f>'cf bud'!O9</f>
        <v>0</v>
      </c>
      <c r="AP10" s="2">
        <f t="shared" si="3"/>
        <v>0</v>
      </c>
      <c r="AQ10" s="2">
        <f t="shared" si="4"/>
        <v>0</v>
      </c>
      <c r="AR10" s="2">
        <f t="shared" si="5"/>
        <v>0</v>
      </c>
    </row>
    <row r="11" spans="1:44">
      <c r="A11" t="str">
        <f>'sales bud'!A10</f>
        <v>Интернет Решения ООО</v>
      </c>
      <c r="B11">
        <f>'sales bud'!B10</f>
        <v>0</v>
      </c>
      <c r="C11" s="208">
        <f>'sales bud'!C10</f>
        <v>1880640.1052999976</v>
      </c>
      <c r="D11" s="208">
        <f>'mrg bud'!C10</f>
        <v>498828.8403698972</v>
      </c>
      <c r="E11" s="208">
        <f>'cf bud'!C10</f>
        <v>464430</v>
      </c>
      <c r="F11" s="208">
        <f>'sales bud'!D10</f>
        <v>5641920.3158999924</v>
      </c>
      <c r="G11" s="208">
        <f>'mrg bud'!D10</f>
        <v>1496486.5211096918</v>
      </c>
      <c r="H11" s="208">
        <f>'cf bud'!D10</f>
        <v>0</v>
      </c>
      <c r="I11" s="208">
        <f>'sales bud'!E10</f>
        <v>5641920.3158999924</v>
      </c>
      <c r="J11" s="208">
        <f>'mrg bud'!E10</f>
        <v>1496486.5211096918</v>
      </c>
      <c r="K11" s="208">
        <f>'cf bud'!E10</f>
        <v>1880640.1052999976</v>
      </c>
      <c r="L11" s="208">
        <f>'sales bud'!F10</f>
        <v>3761280.2105999952</v>
      </c>
      <c r="M11" s="208">
        <f>'mrg bud'!F10</f>
        <v>997657.68073979439</v>
      </c>
      <c r="N11" s="208">
        <f>'cf bud'!F10</f>
        <v>5641920.3158999924</v>
      </c>
      <c r="O11" s="208">
        <f>'sales bud'!G10</f>
        <v>1880640.1052999976</v>
      </c>
      <c r="P11" s="208">
        <f>'mrg bud'!G10</f>
        <v>498828.8403698972</v>
      </c>
      <c r="Q11" s="208">
        <f>'cf bud'!G10</f>
        <v>5641920.3158999924</v>
      </c>
      <c r="R11" s="208">
        <f>'sales bud'!H10</f>
        <v>0</v>
      </c>
      <c r="S11" s="208">
        <f>'mrg bud'!H10</f>
        <v>0</v>
      </c>
      <c r="T11" s="208">
        <f>'cf bud'!H10</f>
        <v>3761280.2105999952</v>
      </c>
      <c r="U11" s="2">
        <f t="shared" si="0"/>
        <v>18806401.052999977</v>
      </c>
      <c r="V11" s="2">
        <f t="shared" si="1"/>
        <v>4988288.4036989715</v>
      </c>
      <c r="W11" s="2">
        <f t="shared" si="2"/>
        <v>17390190.947699979</v>
      </c>
      <c r="X11" s="2">
        <f>'sales bud'!J10</f>
        <v>742779.20819999999</v>
      </c>
      <c r="Y11" s="2">
        <f>'mrg bud'!J10</f>
        <v>192624.32219694078</v>
      </c>
      <c r="Z11" s="2">
        <f>'cf bud'!J10</f>
        <v>1880640.1052999976</v>
      </c>
      <c r="AA11" s="2">
        <f>'sales bud'!K10</f>
        <v>1485558.4164</v>
      </c>
      <c r="AB11" s="2">
        <f>'mrg bud'!K10</f>
        <v>385248.64439388155</v>
      </c>
      <c r="AC11" s="2">
        <f>'cf bud'!K10</f>
        <v>0</v>
      </c>
      <c r="AD11" s="2">
        <f>'sales bud'!L10</f>
        <v>1485558.4164</v>
      </c>
      <c r="AE11" s="2">
        <f>'mrg bud'!L10</f>
        <v>385248.64439388155</v>
      </c>
      <c r="AF11" s="2">
        <f>'cf bud'!L10</f>
        <v>742779.20819999999</v>
      </c>
      <c r="AG11" s="2">
        <f>'sales bud'!M10</f>
        <v>1237965.3470000003</v>
      </c>
      <c r="AH11" s="2">
        <f>'mrg bud'!M10</f>
        <v>321040.53699490137</v>
      </c>
      <c r="AI11" s="2">
        <f>'cf bud'!M10</f>
        <v>1485558.4164</v>
      </c>
      <c r="AJ11" s="2">
        <f>'sales bud'!N10</f>
        <v>0</v>
      </c>
      <c r="AK11" s="2">
        <f>'mrg bud'!N10</f>
        <v>0</v>
      </c>
      <c r="AL11" s="2">
        <f>'cf bud'!N10</f>
        <v>1021128.4164</v>
      </c>
      <c r="AM11" s="2">
        <f>'sales bud'!O10</f>
        <v>0</v>
      </c>
      <c r="AN11" s="2">
        <f>'mrg bud'!O10</f>
        <v>0</v>
      </c>
      <c r="AO11" s="2">
        <f>'cf bud'!O10</f>
        <v>1237965.3470000003</v>
      </c>
      <c r="AP11" s="2">
        <f t="shared" si="3"/>
        <v>4951861.3880000003</v>
      </c>
      <c r="AQ11" s="2">
        <f t="shared" si="4"/>
        <v>1284162.1479796052</v>
      </c>
      <c r="AR11" s="2">
        <f t="shared" si="5"/>
        <v>6368071.4932999974</v>
      </c>
    </row>
    <row r="12" spans="1:44">
      <c r="A12" t="str">
        <f>'sales bud'!A11</f>
        <v>ИП Алемасова-Жижко Екатерина Викторовна</v>
      </c>
      <c r="B12">
        <f>'sales bud'!B11</f>
        <v>0</v>
      </c>
      <c r="C12" s="208">
        <f>'sales bud'!C11</f>
        <v>0</v>
      </c>
      <c r="D12" s="208">
        <f>'mrg bud'!C11</f>
        <v>0</v>
      </c>
      <c r="E12" s="208">
        <f>'cf bud'!C11</f>
        <v>0</v>
      </c>
      <c r="F12" s="208">
        <f>'sales bud'!D11</f>
        <v>119475.60249999992</v>
      </c>
      <c r="G12" s="208">
        <f>'mrg bud'!D11</f>
        <v>42785.075495797479</v>
      </c>
      <c r="H12" s="208">
        <f>'cf bud'!D11</f>
        <v>119475.60249999992</v>
      </c>
      <c r="I12" s="208">
        <f>'sales bud'!E11</f>
        <v>119475.60249999992</v>
      </c>
      <c r="J12" s="208">
        <f>'mrg bud'!E11</f>
        <v>42785.075495797479</v>
      </c>
      <c r="K12" s="208">
        <f>'cf bud'!E11</f>
        <v>119475.60249999992</v>
      </c>
      <c r="L12" s="208">
        <f>'sales bud'!F11</f>
        <v>143370.72299999988</v>
      </c>
      <c r="M12" s="208">
        <f>'mrg bud'!F11</f>
        <v>51342.090594956957</v>
      </c>
      <c r="N12" s="208">
        <f>'cf bud'!F11</f>
        <v>143370.72299999988</v>
      </c>
      <c r="O12" s="208">
        <f>'sales bud'!G11</f>
        <v>71685.361499999941</v>
      </c>
      <c r="P12" s="208">
        <f>'mrg bud'!G11</f>
        <v>25671.045297478478</v>
      </c>
      <c r="Q12" s="208">
        <f>'cf bud'!G11</f>
        <v>71685.361499999941</v>
      </c>
      <c r="R12" s="208">
        <f>'sales bud'!H11</f>
        <v>23895.120499999983</v>
      </c>
      <c r="S12" s="208">
        <f>'mrg bud'!H11</f>
        <v>8557.0150991594946</v>
      </c>
      <c r="T12" s="208">
        <f>'cf bud'!H11</f>
        <v>23895.120499999983</v>
      </c>
      <c r="U12" s="2">
        <f t="shared" si="0"/>
        <v>477902.40999999963</v>
      </c>
      <c r="V12" s="2">
        <f t="shared" si="1"/>
        <v>171140.30198318989</v>
      </c>
      <c r="W12" s="2">
        <f t="shared" si="2"/>
        <v>477902.40999999963</v>
      </c>
      <c r="X12" s="2">
        <f>'sales bud'!J11</f>
        <v>0</v>
      </c>
      <c r="Y12" s="2">
        <f>'mrg bud'!J11</f>
        <v>0</v>
      </c>
      <c r="Z12" s="2">
        <f>'cf bud'!J11</f>
        <v>0</v>
      </c>
      <c r="AA12" s="2">
        <f>'sales bud'!K11</f>
        <v>0</v>
      </c>
      <c r="AB12" s="2">
        <f>'mrg bud'!K11</f>
        <v>0</v>
      </c>
      <c r="AC12" s="2">
        <f>'cf bud'!K11</f>
        <v>0</v>
      </c>
      <c r="AD12" s="2">
        <f>'sales bud'!L11</f>
        <v>0</v>
      </c>
      <c r="AE12" s="2">
        <f>'mrg bud'!L11</f>
        <v>0</v>
      </c>
      <c r="AF12" s="2">
        <f>'cf bud'!L11</f>
        <v>0</v>
      </c>
      <c r="AG12" s="2">
        <f>'sales bud'!M11</f>
        <v>0</v>
      </c>
      <c r="AH12" s="2">
        <f>'mrg bud'!M11</f>
        <v>0</v>
      </c>
      <c r="AI12" s="2">
        <f>'cf bud'!M11</f>
        <v>0</v>
      </c>
      <c r="AJ12" s="2">
        <f>'sales bud'!N11</f>
        <v>0</v>
      </c>
      <c r="AK12" s="2">
        <f>'mrg bud'!N11</f>
        <v>0</v>
      </c>
      <c r="AL12" s="2">
        <f>'cf bud'!N11</f>
        <v>0</v>
      </c>
      <c r="AM12" s="2">
        <f>'sales bud'!O11</f>
        <v>0</v>
      </c>
      <c r="AN12" s="2">
        <f>'mrg bud'!O11</f>
        <v>0</v>
      </c>
      <c r="AO12" s="2">
        <f>'cf bud'!O11</f>
        <v>0</v>
      </c>
      <c r="AP12" s="2">
        <f t="shared" si="3"/>
        <v>0</v>
      </c>
      <c r="AQ12" s="2">
        <f t="shared" si="4"/>
        <v>0</v>
      </c>
      <c r="AR12" s="2">
        <f t="shared" si="5"/>
        <v>0</v>
      </c>
    </row>
    <row r="13" spans="1:44">
      <c r="A13" t="str">
        <f>'sales bud'!A12</f>
        <v>АРИЗОНА СКАЙ ООО</v>
      </c>
      <c r="B13">
        <f>'sales bud'!B12</f>
        <v>0</v>
      </c>
      <c r="C13" s="208">
        <f>'sales bud'!C12</f>
        <v>0</v>
      </c>
      <c r="D13" s="208">
        <f>'mrg bud'!C12</f>
        <v>0</v>
      </c>
      <c r="E13" s="208">
        <f>'cf bud'!C12</f>
        <v>0</v>
      </c>
      <c r="F13" s="208">
        <f>'sales bud'!D12</f>
        <v>0</v>
      </c>
      <c r="G13" s="208">
        <f>'mrg bud'!D12</f>
        <v>0</v>
      </c>
      <c r="H13" s="208">
        <f>'cf bud'!D12</f>
        <v>0</v>
      </c>
      <c r="I13" s="208">
        <f>'sales bud'!E12</f>
        <v>0</v>
      </c>
      <c r="J13" s="208">
        <f>'mrg bud'!E12</f>
        <v>0</v>
      </c>
      <c r="K13" s="208">
        <f>'cf bud'!E12</f>
        <v>0</v>
      </c>
      <c r="L13" s="208">
        <f>'sales bud'!F12</f>
        <v>0</v>
      </c>
      <c r="M13" s="208">
        <f>'mrg bud'!F12</f>
        <v>0</v>
      </c>
      <c r="N13" s="208">
        <f>'cf bud'!F12</f>
        <v>0</v>
      </c>
      <c r="O13" s="208">
        <f>'sales bud'!G12</f>
        <v>0</v>
      </c>
      <c r="P13" s="208">
        <f>'mrg bud'!G12</f>
        <v>0</v>
      </c>
      <c r="Q13" s="208">
        <f>'cf bud'!G12</f>
        <v>0</v>
      </c>
      <c r="R13" s="208">
        <f>'sales bud'!H12</f>
        <v>0</v>
      </c>
      <c r="S13" s="208">
        <f>'mrg bud'!H12</f>
        <v>0</v>
      </c>
      <c r="T13" s="208">
        <f>'cf bud'!H12</f>
        <v>0</v>
      </c>
      <c r="U13" s="2">
        <f t="shared" si="0"/>
        <v>0</v>
      </c>
      <c r="V13" s="2">
        <f t="shared" si="1"/>
        <v>0</v>
      </c>
      <c r="W13" s="2">
        <f t="shared" si="2"/>
        <v>0</v>
      </c>
      <c r="X13" s="2">
        <f>'sales bud'!J12</f>
        <v>0</v>
      </c>
      <c r="Y13" s="2">
        <f>'mrg bud'!J12</f>
        <v>0</v>
      </c>
      <c r="Z13" s="2">
        <f>'cf bud'!J12</f>
        <v>0</v>
      </c>
      <c r="AA13" s="2">
        <f>'sales bud'!K12</f>
        <v>0</v>
      </c>
      <c r="AB13" s="2">
        <f>'mrg bud'!K12</f>
        <v>0</v>
      </c>
      <c r="AC13" s="2">
        <f>'cf bud'!K12</f>
        <v>0</v>
      </c>
      <c r="AD13" s="2">
        <f>'sales bud'!L12</f>
        <v>0</v>
      </c>
      <c r="AE13" s="2">
        <f>'mrg bud'!L12</f>
        <v>0</v>
      </c>
      <c r="AF13" s="2">
        <f>'cf bud'!L12</f>
        <v>0</v>
      </c>
      <c r="AG13" s="2">
        <f>'sales bud'!M12</f>
        <v>0</v>
      </c>
      <c r="AH13" s="2">
        <f>'mrg bud'!M12</f>
        <v>0</v>
      </c>
      <c r="AI13" s="2">
        <f>'cf bud'!M12</f>
        <v>0</v>
      </c>
      <c r="AJ13" s="2">
        <f>'sales bud'!N12</f>
        <v>0</v>
      </c>
      <c r="AK13" s="2">
        <f>'mrg bud'!N12</f>
        <v>0</v>
      </c>
      <c r="AL13" s="2">
        <f>'cf bud'!N12</f>
        <v>0</v>
      </c>
      <c r="AM13" s="2">
        <f>'sales bud'!O12</f>
        <v>0</v>
      </c>
      <c r="AN13" s="2">
        <f>'mrg bud'!O12</f>
        <v>0</v>
      </c>
      <c r="AO13" s="2">
        <f>'cf bud'!O12</f>
        <v>0</v>
      </c>
      <c r="AP13" s="2">
        <f t="shared" si="3"/>
        <v>0</v>
      </c>
      <c r="AQ13" s="2">
        <f t="shared" si="4"/>
        <v>0</v>
      </c>
      <c r="AR13" s="2">
        <f t="shared" si="5"/>
        <v>0</v>
      </c>
    </row>
    <row r="14" spans="1:44">
      <c r="A14" t="str">
        <f>'sales bud'!A13</f>
        <v>Анисоль ООО</v>
      </c>
      <c r="B14">
        <f>'sales bud'!B13</f>
        <v>0</v>
      </c>
      <c r="C14" s="208">
        <f>'sales bud'!C13</f>
        <v>0</v>
      </c>
      <c r="D14" s="208">
        <f>'mrg bud'!C13</f>
        <v>0</v>
      </c>
      <c r="E14" s="208">
        <f>'cf bud'!C13</f>
        <v>79602</v>
      </c>
      <c r="F14" s="208">
        <f>'sales bud'!D13</f>
        <v>0</v>
      </c>
      <c r="G14" s="208">
        <f>'mrg bud'!D13</f>
        <v>0</v>
      </c>
      <c r="H14" s="208">
        <f>'cf bud'!D13</f>
        <v>0</v>
      </c>
      <c r="I14" s="208">
        <f>'sales bud'!E13</f>
        <v>253674.5639999999</v>
      </c>
      <c r="J14" s="208">
        <f>'mrg bud'!E13</f>
        <v>83553.554183673463</v>
      </c>
      <c r="K14" s="208">
        <f>'cf bud'!E13</f>
        <v>253674.5639999999</v>
      </c>
      <c r="L14" s="208">
        <f>'sales bud'!F13</f>
        <v>253674.5639999999</v>
      </c>
      <c r="M14" s="208">
        <f>'mrg bud'!F13</f>
        <v>83553.554183673463</v>
      </c>
      <c r="N14" s="208">
        <f>'cf bud'!F13</f>
        <v>253674.5639999999</v>
      </c>
      <c r="O14" s="208">
        <f>'sales bud'!G13</f>
        <v>63418.640999999974</v>
      </c>
      <c r="P14" s="208">
        <f>'mrg bud'!G13</f>
        <v>20888.388545918366</v>
      </c>
      <c r="Q14" s="208">
        <f>'cf bud'!G13</f>
        <v>63418.640999999974</v>
      </c>
      <c r="R14" s="208">
        <f>'sales bud'!H13</f>
        <v>63418.640999999974</v>
      </c>
      <c r="S14" s="208">
        <f>'mrg bud'!H13</f>
        <v>20888.388545918366</v>
      </c>
      <c r="T14" s="208">
        <f>'cf bud'!H13</f>
        <v>63418.640999999974</v>
      </c>
      <c r="U14" s="2">
        <f t="shared" si="0"/>
        <v>634186.40999999968</v>
      </c>
      <c r="V14" s="2">
        <f t="shared" si="1"/>
        <v>208883.88545918366</v>
      </c>
      <c r="W14" s="2">
        <f t="shared" si="2"/>
        <v>713788.40999999968</v>
      </c>
      <c r="X14" s="2">
        <f>'sales bud'!J13</f>
        <v>71641.439999999988</v>
      </c>
      <c r="Y14" s="2">
        <f>'mrg bud'!J13</f>
        <v>23596.756586270873</v>
      </c>
      <c r="Z14" s="2">
        <f>'cf bud'!J13</f>
        <v>71641.439999999988</v>
      </c>
      <c r="AA14" s="2">
        <f>'sales bud'!K13</f>
        <v>243580.89599999995</v>
      </c>
      <c r="AB14" s="2">
        <f>'mrg bud'!K13</f>
        <v>80228.97239332099</v>
      </c>
      <c r="AC14" s="2">
        <f>'cf bud'!K13</f>
        <v>243580.89599999995</v>
      </c>
      <c r="AD14" s="2">
        <f>'sales bud'!L13</f>
        <v>243580.89599999995</v>
      </c>
      <c r="AE14" s="2">
        <f>'mrg bud'!L13</f>
        <v>80228.97239332099</v>
      </c>
      <c r="AF14" s="2">
        <f>'cf bud'!L13</f>
        <v>243580.89599999995</v>
      </c>
      <c r="AG14" s="2">
        <f>'sales bud'!M13</f>
        <v>93133.871999999974</v>
      </c>
      <c r="AH14" s="2">
        <f>'mrg bud'!M13</f>
        <v>30675.783562152137</v>
      </c>
      <c r="AI14" s="2">
        <f>'cf bud'!M13</f>
        <v>93133.871999999974</v>
      </c>
      <c r="AJ14" s="2">
        <f>'sales bud'!N13</f>
        <v>64477.295999999973</v>
      </c>
      <c r="AK14" s="2">
        <f>'mrg bud'!N13</f>
        <v>21237.080927643783</v>
      </c>
      <c r="AL14" s="2">
        <f>'cf bud'!N13</f>
        <v>-15124.704000000027</v>
      </c>
      <c r="AM14" s="2">
        <f>'sales bud'!O13</f>
        <v>0</v>
      </c>
      <c r="AN14" s="2">
        <f>'mrg bud'!O13</f>
        <v>0</v>
      </c>
      <c r="AO14" s="2">
        <f>'cf bud'!O13</f>
        <v>0</v>
      </c>
      <c r="AP14" s="2">
        <f t="shared" si="3"/>
        <v>716414.39999999979</v>
      </c>
      <c r="AQ14" s="2">
        <f t="shared" si="4"/>
        <v>235967.56586270875</v>
      </c>
      <c r="AR14" s="2">
        <f t="shared" si="5"/>
        <v>636812.39999999979</v>
      </c>
    </row>
    <row r="15" spans="1:44">
      <c r="A15" t="str">
        <f>'sales bud'!A14</f>
        <v>Атлет ООО</v>
      </c>
      <c r="B15">
        <f>'sales bud'!B14</f>
        <v>0</v>
      </c>
      <c r="C15" s="208">
        <f>'sales bud'!C14</f>
        <v>0</v>
      </c>
      <c r="D15" s="208">
        <f>'mrg bud'!C14</f>
        <v>0</v>
      </c>
      <c r="E15" s="208">
        <f>'cf bud'!C14</f>
        <v>97006</v>
      </c>
      <c r="F15" s="208">
        <f>'sales bud'!D14</f>
        <v>169513.85</v>
      </c>
      <c r="G15" s="208">
        <f>'mrg bud'!D14</f>
        <v>52532.119829931995</v>
      </c>
      <c r="H15" s="208">
        <f>'cf bud'!D14</f>
        <v>169513.85</v>
      </c>
      <c r="I15" s="208">
        <f>'sales bud'!E14</f>
        <v>423784.625</v>
      </c>
      <c r="J15" s="208">
        <f>'mrg bud'!E14</f>
        <v>131330.29957482999</v>
      </c>
      <c r="K15" s="208">
        <f>'cf bud'!E14</f>
        <v>423784.625</v>
      </c>
      <c r="L15" s="208">
        <f>'sales bud'!F14</f>
        <v>508541.55</v>
      </c>
      <c r="M15" s="208">
        <f>'mrg bud'!F14</f>
        <v>157596.35948979598</v>
      </c>
      <c r="N15" s="208">
        <f>'cf bud'!F14</f>
        <v>508541.55</v>
      </c>
      <c r="O15" s="208">
        <f>'sales bud'!G14</f>
        <v>254270.77499999999</v>
      </c>
      <c r="P15" s="208">
        <f>'mrg bud'!G14</f>
        <v>78798.179744897992</v>
      </c>
      <c r="Q15" s="208">
        <f>'cf bud'!G14</f>
        <v>254270.77499999999</v>
      </c>
      <c r="R15" s="208">
        <f>'sales bud'!H14</f>
        <v>339027.7</v>
      </c>
      <c r="S15" s="208">
        <f>'mrg bud'!H14</f>
        <v>105064.23965986399</v>
      </c>
      <c r="T15" s="208">
        <f>'cf bud'!H14</f>
        <v>339027.7</v>
      </c>
      <c r="U15" s="2">
        <f t="shared" si="0"/>
        <v>1695138.4999999998</v>
      </c>
      <c r="V15" s="2">
        <f t="shared" si="1"/>
        <v>525321.19829931995</v>
      </c>
      <c r="W15" s="2">
        <f t="shared" si="2"/>
        <v>1792144.4999999998</v>
      </c>
      <c r="X15" s="2">
        <f>'sales bud'!J14</f>
        <v>87304.99500000001</v>
      </c>
      <c r="Y15" s="2">
        <f>'mrg bud'!J14</f>
        <v>27165.71153014843</v>
      </c>
      <c r="Z15" s="2">
        <f>'cf bud'!J14</f>
        <v>87304.99500000001</v>
      </c>
      <c r="AA15" s="2">
        <f>'sales bud'!K14</f>
        <v>218262.48750000002</v>
      </c>
      <c r="AB15" s="2">
        <f>'mrg bud'!K14</f>
        <v>67914.278825371104</v>
      </c>
      <c r="AC15" s="2">
        <f>'cf bud'!K14</f>
        <v>218262.48750000002</v>
      </c>
      <c r="AD15" s="2">
        <f>'sales bud'!L14</f>
        <v>261914.98499999999</v>
      </c>
      <c r="AE15" s="2">
        <f>'mrg bud'!L14</f>
        <v>81497.13459044529</v>
      </c>
      <c r="AF15" s="2">
        <f>'cf bud'!L14</f>
        <v>261914.98499999999</v>
      </c>
      <c r="AG15" s="2">
        <f>'sales bud'!M14</f>
        <v>174609.99000000002</v>
      </c>
      <c r="AH15" s="2">
        <f>'mrg bud'!M14</f>
        <v>54331.42306029686</v>
      </c>
      <c r="AI15" s="2">
        <f>'cf bud'!M14</f>
        <v>174609.99000000002</v>
      </c>
      <c r="AJ15" s="2">
        <f>'sales bud'!N14</f>
        <v>87304.99500000001</v>
      </c>
      <c r="AK15" s="2">
        <f>'mrg bud'!N14</f>
        <v>27165.71153014843</v>
      </c>
      <c r="AL15" s="2">
        <f>'cf bud'!N14</f>
        <v>-9701.0049999999901</v>
      </c>
      <c r="AM15" s="2">
        <f>'sales bud'!O14</f>
        <v>43652.497500000005</v>
      </c>
      <c r="AN15" s="2">
        <f>'mrg bud'!O14</f>
        <v>13582.855765074215</v>
      </c>
      <c r="AO15" s="2">
        <f>'cf bud'!O14</f>
        <v>43652.497500000005</v>
      </c>
      <c r="AP15" s="2">
        <f t="shared" si="3"/>
        <v>873049.95000000007</v>
      </c>
      <c r="AQ15" s="2">
        <f t="shared" si="4"/>
        <v>271657.11530148436</v>
      </c>
      <c r="AR15" s="2">
        <f t="shared" si="5"/>
        <v>776043.95000000007</v>
      </c>
    </row>
    <row r="16" spans="1:44">
      <c r="A16" t="str">
        <f>'sales bud'!A15</f>
        <v>Битубаскет Трейдинг ООО</v>
      </c>
      <c r="B16">
        <f>'sales bud'!B15</f>
        <v>0</v>
      </c>
      <c r="C16" s="208">
        <f>'sales bud'!C15</f>
        <v>0</v>
      </c>
      <c r="D16" s="208">
        <f>'mrg bud'!C15</f>
        <v>0</v>
      </c>
      <c r="E16" s="208">
        <f>'cf bud'!C15</f>
        <v>0</v>
      </c>
      <c r="F16" s="208">
        <f>'sales bud'!D15</f>
        <v>0</v>
      </c>
      <c r="G16" s="208">
        <f>'mrg bud'!D15</f>
        <v>0</v>
      </c>
      <c r="H16" s="208">
        <f>'cf bud'!D15</f>
        <v>0</v>
      </c>
      <c r="I16" s="208">
        <f>'sales bud'!E15</f>
        <v>0</v>
      </c>
      <c r="J16" s="208">
        <f>'mrg bud'!E15</f>
        <v>0</v>
      </c>
      <c r="K16" s="208">
        <f>'cf bud'!E15</f>
        <v>0</v>
      </c>
      <c r="L16" s="208">
        <f>'sales bud'!F15</f>
        <v>0</v>
      </c>
      <c r="M16" s="208">
        <f>'mrg bud'!F15</f>
        <v>0</v>
      </c>
      <c r="N16" s="208">
        <f>'cf bud'!F15</f>
        <v>0</v>
      </c>
      <c r="O16" s="208">
        <f>'sales bud'!G15</f>
        <v>0</v>
      </c>
      <c r="P16" s="208">
        <f>'mrg bud'!G15</f>
        <v>0</v>
      </c>
      <c r="Q16" s="208">
        <f>'cf bud'!G15</f>
        <v>0</v>
      </c>
      <c r="R16" s="208">
        <f>'sales bud'!H15</f>
        <v>0</v>
      </c>
      <c r="S16" s="208">
        <f>'mrg bud'!H15</f>
        <v>0</v>
      </c>
      <c r="T16" s="208">
        <f>'cf bud'!H15</f>
        <v>0</v>
      </c>
      <c r="U16" s="2">
        <f t="shared" si="0"/>
        <v>0</v>
      </c>
      <c r="V16" s="2">
        <f t="shared" si="1"/>
        <v>0</v>
      </c>
      <c r="W16" s="2">
        <f t="shared" si="2"/>
        <v>0</v>
      </c>
      <c r="X16" s="2">
        <f>'sales bud'!J15</f>
        <v>0</v>
      </c>
      <c r="Y16" s="2">
        <f>'mrg bud'!J15</f>
        <v>0</v>
      </c>
      <c r="Z16" s="2">
        <f>'cf bud'!J15</f>
        <v>0</v>
      </c>
      <c r="AA16" s="2">
        <f>'sales bud'!K15</f>
        <v>0</v>
      </c>
      <c r="AB16" s="2">
        <f>'mrg bud'!K15</f>
        <v>0</v>
      </c>
      <c r="AC16" s="2">
        <f>'cf bud'!K15</f>
        <v>0</v>
      </c>
      <c r="AD16" s="2">
        <f>'sales bud'!L15</f>
        <v>0</v>
      </c>
      <c r="AE16" s="2">
        <f>'mrg bud'!L15</f>
        <v>0</v>
      </c>
      <c r="AF16" s="2">
        <f>'cf bud'!L15</f>
        <v>0</v>
      </c>
      <c r="AG16" s="2">
        <f>'sales bud'!M15</f>
        <v>0</v>
      </c>
      <c r="AH16" s="2">
        <f>'mrg bud'!M15</f>
        <v>0</v>
      </c>
      <c r="AI16" s="2">
        <f>'cf bud'!M15</f>
        <v>0</v>
      </c>
      <c r="AJ16" s="2">
        <f>'sales bud'!N15</f>
        <v>0</v>
      </c>
      <c r="AK16" s="2">
        <f>'mrg bud'!N15</f>
        <v>0</v>
      </c>
      <c r="AL16" s="2">
        <f>'cf bud'!N15</f>
        <v>0</v>
      </c>
      <c r="AM16" s="2">
        <f>'sales bud'!O15</f>
        <v>0</v>
      </c>
      <c r="AN16" s="2">
        <f>'mrg bud'!O15</f>
        <v>0</v>
      </c>
      <c r="AO16" s="2">
        <f>'cf bud'!O15</f>
        <v>0</v>
      </c>
      <c r="AP16" s="2">
        <f t="shared" si="3"/>
        <v>0</v>
      </c>
      <c r="AQ16" s="2">
        <f t="shared" si="4"/>
        <v>0</v>
      </c>
      <c r="AR16" s="2">
        <f t="shared" si="5"/>
        <v>0</v>
      </c>
    </row>
    <row r="17" spans="1:44">
      <c r="A17" t="str">
        <f>'sales bud'!A16</f>
        <v>Бубновый валет ООО</v>
      </c>
      <c r="B17">
        <f>'sales bud'!B16</f>
        <v>0</v>
      </c>
      <c r="C17" s="208">
        <f>'sales bud'!C16</f>
        <v>0</v>
      </c>
      <c r="D17" s="208">
        <f>'mrg bud'!C16</f>
        <v>0</v>
      </c>
      <c r="E17" s="208">
        <f>'cf bud'!C16</f>
        <v>0</v>
      </c>
      <c r="F17" s="208">
        <f>'sales bud'!D16</f>
        <v>0</v>
      </c>
      <c r="G17" s="208">
        <f>'mrg bud'!D16</f>
        <v>0</v>
      </c>
      <c r="H17" s="208">
        <f>'cf bud'!D16</f>
        <v>0</v>
      </c>
      <c r="I17" s="208">
        <f>'sales bud'!E16</f>
        <v>0</v>
      </c>
      <c r="J17" s="208">
        <f>'mrg bud'!E16</f>
        <v>0</v>
      </c>
      <c r="K17" s="208">
        <f>'cf bud'!E16</f>
        <v>0</v>
      </c>
      <c r="L17" s="208">
        <f>'sales bud'!F16</f>
        <v>0</v>
      </c>
      <c r="M17" s="208">
        <f>'mrg bud'!F16</f>
        <v>0</v>
      </c>
      <c r="N17" s="208">
        <f>'cf bud'!F16</f>
        <v>0</v>
      </c>
      <c r="O17" s="208">
        <f>'sales bud'!G16</f>
        <v>0</v>
      </c>
      <c r="P17" s="208">
        <f>'mrg bud'!G16</f>
        <v>0</v>
      </c>
      <c r="Q17" s="208">
        <f>'cf bud'!G16</f>
        <v>0</v>
      </c>
      <c r="R17" s="208">
        <f>'sales bud'!H16</f>
        <v>0</v>
      </c>
      <c r="S17" s="208">
        <f>'mrg bud'!H16</f>
        <v>0</v>
      </c>
      <c r="T17" s="208">
        <f>'cf bud'!H16</f>
        <v>0</v>
      </c>
      <c r="U17" s="2">
        <f t="shared" si="0"/>
        <v>0</v>
      </c>
      <c r="V17" s="2">
        <f t="shared" si="1"/>
        <v>0</v>
      </c>
      <c r="W17" s="2">
        <f t="shared" si="2"/>
        <v>0</v>
      </c>
      <c r="X17" s="2">
        <f>'sales bud'!J16</f>
        <v>0</v>
      </c>
      <c r="Y17" s="2">
        <f>'mrg bud'!J16</f>
        <v>0</v>
      </c>
      <c r="Z17" s="2">
        <f>'cf bud'!J16</f>
        <v>0</v>
      </c>
      <c r="AA17" s="2">
        <f>'sales bud'!K16</f>
        <v>0</v>
      </c>
      <c r="AB17" s="2">
        <f>'mrg bud'!K16</f>
        <v>0</v>
      </c>
      <c r="AC17" s="2">
        <f>'cf bud'!K16</f>
        <v>0</v>
      </c>
      <c r="AD17" s="2">
        <f>'sales bud'!L16</f>
        <v>0</v>
      </c>
      <c r="AE17" s="2">
        <f>'mrg bud'!L16</f>
        <v>0</v>
      </c>
      <c r="AF17" s="2">
        <f>'cf bud'!L16</f>
        <v>0</v>
      </c>
      <c r="AG17" s="2">
        <f>'sales bud'!M16</f>
        <v>0</v>
      </c>
      <c r="AH17" s="2">
        <f>'mrg bud'!M16</f>
        <v>0</v>
      </c>
      <c r="AI17" s="2">
        <f>'cf bud'!M16</f>
        <v>0</v>
      </c>
      <c r="AJ17" s="2">
        <f>'sales bud'!N16</f>
        <v>0</v>
      </c>
      <c r="AK17" s="2">
        <f>'mrg bud'!N16</f>
        <v>0</v>
      </c>
      <c r="AL17" s="2">
        <f>'cf bud'!N16</f>
        <v>0</v>
      </c>
      <c r="AM17" s="2">
        <f>'sales bud'!O16</f>
        <v>0</v>
      </c>
      <c r="AN17" s="2">
        <f>'mrg bud'!O16</f>
        <v>0</v>
      </c>
      <c r="AO17" s="2">
        <f>'cf bud'!O16</f>
        <v>0</v>
      </c>
      <c r="AP17" s="2">
        <f t="shared" si="3"/>
        <v>0</v>
      </c>
      <c r="AQ17" s="2">
        <f t="shared" si="4"/>
        <v>0</v>
      </c>
      <c r="AR17" s="2">
        <f t="shared" si="5"/>
        <v>0</v>
      </c>
    </row>
    <row r="18" spans="1:44">
      <c r="A18" t="str">
        <f>'sales bud'!A17</f>
        <v>Бутик ООО</v>
      </c>
      <c r="B18">
        <f>'sales bud'!B17</f>
        <v>0</v>
      </c>
      <c r="C18" s="208">
        <f>'sales bud'!C17</f>
        <v>0</v>
      </c>
      <c r="D18" s="208">
        <f>'mrg bud'!C17</f>
        <v>0</v>
      </c>
      <c r="E18" s="208">
        <f>'cf bud'!C17</f>
        <v>0</v>
      </c>
      <c r="F18" s="208">
        <f>'sales bud'!D17</f>
        <v>0</v>
      </c>
      <c r="G18" s="208">
        <f>'mrg bud'!D17</f>
        <v>0</v>
      </c>
      <c r="H18" s="208">
        <f>'cf bud'!D17</f>
        <v>0</v>
      </c>
      <c r="I18" s="208">
        <f>'sales bud'!E17</f>
        <v>0</v>
      </c>
      <c r="J18" s="208">
        <f>'mrg bud'!E17</f>
        <v>0</v>
      </c>
      <c r="K18" s="208">
        <f>'cf bud'!E17</f>
        <v>0</v>
      </c>
      <c r="L18" s="208">
        <f>'sales bud'!F17</f>
        <v>0</v>
      </c>
      <c r="M18" s="208">
        <f>'mrg bud'!F17</f>
        <v>0</v>
      </c>
      <c r="N18" s="208">
        <f>'cf bud'!F17</f>
        <v>0</v>
      </c>
      <c r="O18" s="208">
        <f>'sales bud'!G17</f>
        <v>0</v>
      </c>
      <c r="P18" s="208">
        <f>'mrg bud'!G17</f>
        <v>0</v>
      </c>
      <c r="Q18" s="208">
        <f>'cf bud'!G17</f>
        <v>0</v>
      </c>
      <c r="R18" s="208">
        <f>'sales bud'!H17</f>
        <v>0</v>
      </c>
      <c r="S18" s="208">
        <f>'mrg bud'!H17</f>
        <v>0</v>
      </c>
      <c r="T18" s="208">
        <f>'cf bud'!H17</f>
        <v>0</v>
      </c>
      <c r="U18" s="2">
        <f t="shared" si="0"/>
        <v>0</v>
      </c>
      <c r="V18" s="2">
        <f t="shared" si="1"/>
        <v>0</v>
      </c>
      <c r="W18" s="2">
        <f t="shared" si="2"/>
        <v>0</v>
      </c>
      <c r="X18" s="2">
        <f>'sales bud'!J17</f>
        <v>0</v>
      </c>
      <c r="Y18" s="2">
        <f>'mrg bud'!J17</f>
        <v>0</v>
      </c>
      <c r="Z18" s="2">
        <f>'cf bud'!J17</f>
        <v>0</v>
      </c>
      <c r="AA18" s="2">
        <f>'sales bud'!K17</f>
        <v>0</v>
      </c>
      <c r="AB18" s="2">
        <f>'mrg bud'!K17</f>
        <v>0</v>
      </c>
      <c r="AC18" s="2">
        <f>'cf bud'!K17</f>
        <v>0</v>
      </c>
      <c r="AD18" s="2">
        <f>'sales bud'!L17</f>
        <v>0</v>
      </c>
      <c r="AE18" s="2">
        <f>'mrg bud'!L17</f>
        <v>0</v>
      </c>
      <c r="AF18" s="2">
        <f>'cf bud'!L17</f>
        <v>0</v>
      </c>
      <c r="AG18" s="2">
        <f>'sales bud'!M17</f>
        <v>0</v>
      </c>
      <c r="AH18" s="2">
        <f>'mrg bud'!M17</f>
        <v>0</v>
      </c>
      <c r="AI18" s="2">
        <f>'cf bud'!M17</f>
        <v>0</v>
      </c>
      <c r="AJ18" s="2">
        <f>'sales bud'!N17</f>
        <v>0</v>
      </c>
      <c r="AK18" s="2">
        <f>'mrg bud'!N17</f>
        <v>0</v>
      </c>
      <c r="AL18" s="2">
        <f>'cf bud'!N17</f>
        <v>0</v>
      </c>
      <c r="AM18" s="2">
        <f>'sales bud'!O17</f>
        <v>0</v>
      </c>
      <c r="AN18" s="2">
        <f>'mrg bud'!O17</f>
        <v>0</v>
      </c>
      <c r="AO18" s="2">
        <f>'cf bud'!O17</f>
        <v>0</v>
      </c>
      <c r="AP18" s="2">
        <f t="shared" si="3"/>
        <v>0</v>
      </c>
      <c r="AQ18" s="2">
        <f t="shared" si="4"/>
        <v>0</v>
      </c>
      <c r="AR18" s="2">
        <f t="shared" si="5"/>
        <v>0</v>
      </c>
    </row>
    <row r="19" spans="1:44">
      <c r="A19" t="str">
        <f>'sales bud'!A18</f>
        <v>БШ Стор ООО</v>
      </c>
      <c r="B19">
        <f>'sales bud'!B18</f>
        <v>0</v>
      </c>
      <c r="C19" s="208">
        <f>'sales bud'!C18</f>
        <v>0</v>
      </c>
      <c r="D19" s="208">
        <f>'mrg bud'!C18</f>
        <v>0</v>
      </c>
      <c r="E19" s="208">
        <f>'cf bud'!C18</f>
        <v>162710</v>
      </c>
      <c r="F19" s="208">
        <f>'sales bud'!D18</f>
        <v>234369.49389999986</v>
      </c>
      <c r="G19" s="208">
        <f>'mrg bud'!D18</f>
        <v>64813.117030901733</v>
      </c>
      <c r="H19" s="208">
        <f>'cf bud'!D18</f>
        <v>234369.49389999986</v>
      </c>
      <c r="I19" s="208">
        <f>'sales bud'!E18</f>
        <v>585923.7347499996</v>
      </c>
      <c r="J19" s="208">
        <f>'mrg bud'!E18</f>
        <v>162032.79257725429</v>
      </c>
      <c r="K19" s="208">
        <f>'cf bud'!E18</f>
        <v>585923.7347499996</v>
      </c>
      <c r="L19" s="208">
        <f>'sales bud'!F18</f>
        <v>585923.7347499996</v>
      </c>
      <c r="M19" s="208">
        <f>'mrg bud'!F18</f>
        <v>162032.79257725429</v>
      </c>
      <c r="N19" s="208">
        <f>'cf bud'!F18</f>
        <v>585923.7347499996</v>
      </c>
      <c r="O19" s="208">
        <f>'sales bud'!G18</f>
        <v>703108.48169999942</v>
      </c>
      <c r="P19" s="208">
        <f>'mrg bud'!G18</f>
        <v>194439.35109270521</v>
      </c>
      <c r="Q19" s="208">
        <f>'cf bud'!G18</f>
        <v>703108.48169999942</v>
      </c>
      <c r="R19" s="208">
        <f>'sales bud'!H18</f>
        <v>234369.49389999986</v>
      </c>
      <c r="S19" s="208">
        <f>'mrg bud'!H18</f>
        <v>64813.117030901733</v>
      </c>
      <c r="T19" s="208">
        <f>'cf bud'!H18</f>
        <v>234369.49389999986</v>
      </c>
      <c r="U19" s="2">
        <f t="shared" si="0"/>
        <v>2343694.9389999979</v>
      </c>
      <c r="V19" s="2">
        <f t="shared" si="1"/>
        <v>648131.1703090173</v>
      </c>
      <c r="W19" s="2">
        <f t="shared" si="2"/>
        <v>2506404.9389999979</v>
      </c>
      <c r="X19" s="2">
        <f>'sales bud'!J18</f>
        <v>146439.30060000005</v>
      </c>
      <c r="Y19" s="2">
        <f>'mrg bud'!J18</f>
        <v>40382.131900742141</v>
      </c>
      <c r="Z19" s="2">
        <f>'cf bud'!J18</f>
        <v>146439.30060000005</v>
      </c>
      <c r="AA19" s="2">
        <f>'sales bud'!K18</f>
        <v>439317.90180000011</v>
      </c>
      <c r="AB19" s="2">
        <f>'mrg bud'!K18</f>
        <v>121146.39570222647</v>
      </c>
      <c r="AC19" s="2">
        <f>'cf bud'!K18</f>
        <v>439317.90180000011</v>
      </c>
      <c r="AD19" s="2">
        <f>'sales bud'!L18</f>
        <v>439317.90180000011</v>
      </c>
      <c r="AE19" s="2">
        <f>'mrg bud'!L18</f>
        <v>121146.39570222647</v>
      </c>
      <c r="AF19" s="2">
        <f>'cf bud'!L18</f>
        <v>439317.90180000011</v>
      </c>
      <c r="AG19" s="2">
        <f>'sales bud'!M18</f>
        <v>146439.30060000005</v>
      </c>
      <c r="AH19" s="2">
        <f>'mrg bud'!M18</f>
        <v>40382.131900742141</v>
      </c>
      <c r="AI19" s="2">
        <f>'cf bud'!M18</f>
        <v>146439.30060000005</v>
      </c>
      <c r="AJ19" s="2">
        <f>'sales bud'!N18</f>
        <v>146439.30060000005</v>
      </c>
      <c r="AK19" s="2">
        <f>'mrg bud'!N18</f>
        <v>40382.131900742141</v>
      </c>
      <c r="AL19" s="2">
        <f>'cf bud'!N18</f>
        <v>-16270.699399999954</v>
      </c>
      <c r="AM19" s="2">
        <f>'sales bud'!O18</f>
        <v>146439.30060000005</v>
      </c>
      <c r="AN19" s="2">
        <f>'mrg bud'!O18</f>
        <v>40382.131900742141</v>
      </c>
      <c r="AO19" s="2">
        <f>'cf bud'!O18</f>
        <v>146439.30060000005</v>
      </c>
      <c r="AP19" s="2">
        <f t="shared" si="3"/>
        <v>1464393.0060000003</v>
      </c>
      <c r="AQ19" s="2">
        <f t="shared" si="4"/>
        <v>403821.31900742144</v>
      </c>
      <c r="AR19" s="2">
        <f t="shared" si="5"/>
        <v>1301683.0060000003</v>
      </c>
    </row>
    <row r="20" spans="1:44">
      <c r="A20" t="str">
        <f>'sales bud'!A19</f>
        <v>ИП Бабарскова Екатерина Николаевна</v>
      </c>
      <c r="B20">
        <f>'sales bud'!B19</f>
        <v>0</v>
      </c>
      <c r="C20" s="208">
        <f>'sales bud'!C19</f>
        <v>0</v>
      </c>
      <c r="D20" s="208">
        <f>'mrg bud'!C19</f>
        <v>0</v>
      </c>
      <c r="E20" s="208">
        <f>'cf bud'!C19</f>
        <v>204798</v>
      </c>
      <c r="F20" s="208">
        <f>'sales bud'!D19</f>
        <v>296077.63500000018</v>
      </c>
      <c r="G20" s="208">
        <f>'mrg bud'!D19</f>
        <v>91578.464366883214</v>
      </c>
      <c r="H20" s="208">
        <f>'cf bud'!D19</f>
        <v>296077.63500000018</v>
      </c>
      <c r="I20" s="208">
        <f>'sales bud'!E19</f>
        <v>888232.90500000049</v>
      </c>
      <c r="J20" s="208">
        <f>'mrg bud'!E19</f>
        <v>274735.39310064964</v>
      </c>
      <c r="K20" s="208">
        <f>'cf bud'!E19</f>
        <v>888232.90500000049</v>
      </c>
      <c r="L20" s="208">
        <f>'sales bud'!F19</f>
        <v>592155.27000000037</v>
      </c>
      <c r="M20" s="208">
        <f>'mrg bud'!F19</f>
        <v>183156.92873376643</v>
      </c>
      <c r="N20" s="208">
        <f>'cf bud'!F19</f>
        <v>592155.27000000037</v>
      </c>
      <c r="O20" s="208">
        <f>'sales bud'!G19</f>
        <v>592155.27000000037</v>
      </c>
      <c r="P20" s="208">
        <f>'mrg bud'!G19</f>
        <v>183156.92873376643</v>
      </c>
      <c r="Q20" s="208">
        <f>'cf bud'!G19</f>
        <v>592155.27000000037</v>
      </c>
      <c r="R20" s="208">
        <f>'sales bud'!H19</f>
        <v>592155.27000000037</v>
      </c>
      <c r="S20" s="208">
        <f>'mrg bud'!H19</f>
        <v>183156.92873376643</v>
      </c>
      <c r="T20" s="208">
        <f>'cf bud'!H19</f>
        <v>592155.27000000037</v>
      </c>
      <c r="U20" s="2">
        <f t="shared" si="0"/>
        <v>2960776.350000002</v>
      </c>
      <c r="V20" s="2">
        <f t="shared" si="1"/>
        <v>915784.64366883214</v>
      </c>
      <c r="W20" s="2">
        <f t="shared" si="2"/>
        <v>3165574.350000002</v>
      </c>
      <c r="X20" s="2">
        <f>'sales bud'!J19</f>
        <v>184318.11000000002</v>
      </c>
      <c r="Y20" s="2">
        <f>'mrg bud'!J19</f>
        <v>57160.6018719852</v>
      </c>
      <c r="Z20" s="2">
        <f>'cf bud'!J19</f>
        <v>184318.11000000002</v>
      </c>
      <c r="AA20" s="2">
        <f>'sales bud'!K19</f>
        <v>552954.33000000007</v>
      </c>
      <c r="AB20" s="2">
        <f>'mrg bud'!K19</f>
        <v>171481.80561595561</v>
      </c>
      <c r="AC20" s="2">
        <f>'cf bud'!K19</f>
        <v>552954.33000000007</v>
      </c>
      <c r="AD20" s="2">
        <f>'sales bud'!L19</f>
        <v>552954.33000000007</v>
      </c>
      <c r="AE20" s="2">
        <f>'mrg bud'!L19</f>
        <v>171481.80561595561</v>
      </c>
      <c r="AF20" s="2">
        <f>'cf bud'!L19</f>
        <v>552954.33000000007</v>
      </c>
      <c r="AG20" s="2">
        <f>'sales bud'!M19</f>
        <v>184318.11000000002</v>
      </c>
      <c r="AH20" s="2">
        <f>'mrg bud'!M19</f>
        <v>57160.6018719852</v>
      </c>
      <c r="AI20" s="2">
        <f>'cf bud'!M19</f>
        <v>184318.11000000002</v>
      </c>
      <c r="AJ20" s="2">
        <f>'sales bud'!N19</f>
        <v>184318.11000000002</v>
      </c>
      <c r="AK20" s="2">
        <f>'mrg bud'!N19</f>
        <v>57160.6018719852</v>
      </c>
      <c r="AL20" s="2">
        <f>'cf bud'!N19</f>
        <v>-20479.889999999985</v>
      </c>
      <c r="AM20" s="2">
        <f>'sales bud'!O19</f>
        <v>184318.11000000002</v>
      </c>
      <c r="AN20" s="2">
        <f>'mrg bud'!O19</f>
        <v>57160.6018719852</v>
      </c>
      <c r="AO20" s="2">
        <f>'cf bud'!O19</f>
        <v>184318.11000000002</v>
      </c>
      <c r="AP20" s="2">
        <f t="shared" si="3"/>
        <v>1843181.1000000003</v>
      </c>
      <c r="AQ20" s="2">
        <f t="shared" si="4"/>
        <v>571606.01871985197</v>
      </c>
      <c r="AR20" s="2">
        <f t="shared" si="5"/>
        <v>1638383.1000000003</v>
      </c>
    </row>
    <row r="21" spans="1:44">
      <c r="A21" t="str">
        <f>'sales bud'!A20</f>
        <v>ИП Брюкова Анна Александровна</v>
      </c>
      <c r="B21">
        <f>'sales bud'!B20</f>
        <v>0</v>
      </c>
      <c r="C21" s="208">
        <f>'sales bud'!C20</f>
        <v>0</v>
      </c>
      <c r="D21" s="208">
        <f>'mrg bud'!C20</f>
        <v>0</v>
      </c>
      <c r="E21" s="208">
        <f>'cf bud'!C20</f>
        <v>0</v>
      </c>
      <c r="F21" s="208">
        <f>'sales bud'!D20</f>
        <v>46231.316999999988</v>
      </c>
      <c r="G21" s="208">
        <f>'mrg bud'!D20</f>
        <v>14295.397959183672</v>
      </c>
      <c r="H21" s="208">
        <f>'cf bud'!D20</f>
        <v>46231.316999999988</v>
      </c>
      <c r="I21" s="208">
        <f>'sales bud'!E20</f>
        <v>92462.633999999976</v>
      </c>
      <c r="J21" s="208">
        <f>'mrg bud'!E20</f>
        <v>28590.795918367345</v>
      </c>
      <c r="K21" s="208">
        <f>'cf bud'!E20</f>
        <v>92462.633999999976</v>
      </c>
      <c r="L21" s="208">
        <f>'sales bud'!F20</f>
        <v>138693.95099999994</v>
      </c>
      <c r="M21" s="208">
        <f>'mrg bud'!F20</f>
        <v>42886.193877551006</v>
      </c>
      <c r="N21" s="208">
        <f>'cf bud'!F20</f>
        <v>138693.95099999994</v>
      </c>
      <c r="O21" s="208">
        <f>'sales bud'!G20</f>
        <v>138693.95099999994</v>
      </c>
      <c r="P21" s="208">
        <f>'mrg bud'!G20</f>
        <v>42886.193877551006</v>
      </c>
      <c r="Q21" s="208">
        <f>'cf bud'!G20</f>
        <v>138693.95099999994</v>
      </c>
      <c r="R21" s="208">
        <f>'sales bud'!H20</f>
        <v>46231.316999999988</v>
      </c>
      <c r="S21" s="208">
        <f>'mrg bud'!H20</f>
        <v>14295.397959183672</v>
      </c>
      <c r="T21" s="208">
        <f>'cf bud'!H20</f>
        <v>46231.316999999988</v>
      </c>
      <c r="U21" s="2">
        <f t="shared" si="0"/>
        <v>462313.16999999981</v>
      </c>
      <c r="V21" s="2">
        <f t="shared" si="1"/>
        <v>142953.97959183672</v>
      </c>
      <c r="W21" s="2">
        <f t="shared" si="2"/>
        <v>462313.16999999981</v>
      </c>
      <c r="X21" s="2">
        <f>'sales bud'!J20</f>
        <v>50477.417999999983</v>
      </c>
      <c r="Y21" s="2">
        <f>'mrg bud'!J20</f>
        <v>14470.919302909089</v>
      </c>
      <c r="Z21" s="2">
        <f>'cf bud'!J20</f>
        <v>50477.417999999983</v>
      </c>
      <c r="AA21" s="2">
        <f>'sales bud'!K20</f>
        <v>151432.25399999993</v>
      </c>
      <c r="AB21" s="2">
        <f>'mrg bud'!K20</f>
        <v>43412.757908727261</v>
      </c>
      <c r="AC21" s="2">
        <f>'cf bud'!K20</f>
        <v>151432.25399999993</v>
      </c>
      <c r="AD21" s="2">
        <f>'sales bud'!L20</f>
        <v>100954.83599999997</v>
      </c>
      <c r="AE21" s="2">
        <f>'mrg bud'!L20</f>
        <v>28941.838605818179</v>
      </c>
      <c r="AF21" s="2">
        <f>'cf bud'!L20</f>
        <v>100954.83599999997</v>
      </c>
      <c r="AG21" s="2">
        <f>'sales bud'!M20</f>
        <v>100954.83599999997</v>
      </c>
      <c r="AH21" s="2">
        <f>'mrg bud'!M20</f>
        <v>28941.838605818179</v>
      </c>
      <c r="AI21" s="2">
        <f>'cf bud'!M20</f>
        <v>100954.83599999997</v>
      </c>
      <c r="AJ21" s="2">
        <f>'sales bud'!N20</f>
        <v>50477.417999999983</v>
      </c>
      <c r="AK21" s="2">
        <f>'mrg bud'!N20</f>
        <v>14470.919302909089</v>
      </c>
      <c r="AL21" s="2">
        <f>'cf bud'!N20</f>
        <v>50477.417999999983</v>
      </c>
      <c r="AM21" s="2">
        <f>'sales bud'!O20</f>
        <v>50477.417999999983</v>
      </c>
      <c r="AN21" s="2">
        <f>'mrg bud'!O20</f>
        <v>14470.919302909089</v>
      </c>
      <c r="AO21" s="2">
        <f>'cf bud'!O20</f>
        <v>50477.417999999983</v>
      </c>
      <c r="AP21" s="2">
        <f t="shared" si="3"/>
        <v>504774.17999999982</v>
      </c>
      <c r="AQ21" s="2">
        <f t="shared" si="4"/>
        <v>144709.19302909088</v>
      </c>
      <c r="AR21" s="2">
        <f t="shared" si="5"/>
        <v>504774.17999999982</v>
      </c>
    </row>
    <row r="22" spans="1:44">
      <c r="A22" t="str">
        <f>'sales bud'!A21</f>
        <v>ИП Гончаров Андрей Михайлович</v>
      </c>
      <c r="B22">
        <f>'sales bud'!B21</f>
        <v>0</v>
      </c>
      <c r="C22" s="208">
        <f>'sales bud'!C21</f>
        <v>0</v>
      </c>
      <c r="D22" s="208">
        <f>'mrg bud'!C21</f>
        <v>0</v>
      </c>
      <c r="E22" s="208">
        <f>'cf bud'!C21</f>
        <v>0</v>
      </c>
      <c r="F22" s="208">
        <f>'sales bud'!D21</f>
        <v>139780.83679999999</v>
      </c>
      <c r="G22" s="208">
        <f>'mrg bud'!D21</f>
        <v>40169.701670068025</v>
      </c>
      <c r="H22" s="208">
        <f>'cf bud'!D21</f>
        <v>139780.83679999999</v>
      </c>
      <c r="I22" s="208">
        <f>'sales bud'!E21</f>
        <v>349452.092</v>
      </c>
      <c r="J22" s="208">
        <f>'mrg bud'!E21</f>
        <v>100424.25417517006</v>
      </c>
      <c r="K22" s="208">
        <f>'cf bud'!E21</f>
        <v>349452.092</v>
      </c>
      <c r="L22" s="208">
        <f>'sales bud'!F21</f>
        <v>349452.092</v>
      </c>
      <c r="M22" s="208">
        <f>'mrg bud'!F21</f>
        <v>100424.25417517006</v>
      </c>
      <c r="N22" s="208">
        <f>'cf bud'!F21</f>
        <v>349452.092</v>
      </c>
      <c r="O22" s="208">
        <f>'sales bud'!G21</f>
        <v>349452.092</v>
      </c>
      <c r="P22" s="208">
        <f>'mrg bud'!G21</f>
        <v>100424.25417517006</v>
      </c>
      <c r="Q22" s="208">
        <f>'cf bud'!G21</f>
        <v>349452.092</v>
      </c>
      <c r="R22" s="208">
        <f>'sales bud'!H21</f>
        <v>209671.25520000001</v>
      </c>
      <c r="S22" s="208">
        <f>'mrg bud'!H21</f>
        <v>60254.552505102081</v>
      </c>
      <c r="T22" s="208">
        <f>'cf bud'!H21</f>
        <v>209671.25520000001</v>
      </c>
      <c r="U22" s="2">
        <f t="shared" si="0"/>
        <v>1397808.368</v>
      </c>
      <c r="V22" s="2">
        <f t="shared" si="1"/>
        <v>401697.01670068031</v>
      </c>
      <c r="W22" s="2">
        <f t="shared" si="2"/>
        <v>1397808.368</v>
      </c>
      <c r="X22" s="2">
        <f>'sales bud'!J21</f>
        <v>0</v>
      </c>
      <c r="Y22" s="2">
        <f>'mrg bud'!J21</f>
        <v>0</v>
      </c>
      <c r="Z22" s="2">
        <f>'cf bud'!J21</f>
        <v>0</v>
      </c>
      <c r="AA22" s="2">
        <f>'sales bud'!K21</f>
        <v>0</v>
      </c>
      <c r="AB22" s="2">
        <f>'mrg bud'!K21</f>
        <v>0</v>
      </c>
      <c r="AC22" s="2">
        <f>'cf bud'!K21</f>
        <v>0</v>
      </c>
      <c r="AD22" s="2">
        <f>'sales bud'!L21</f>
        <v>0</v>
      </c>
      <c r="AE22" s="2">
        <f>'mrg bud'!L21</f>
        <v>0</v>
      </c>
      <c r="AF22" s="2">
        <f>'cf bud'!L21</f>
        <v>0</v>
      </c>
      <c r="AG22" s="2">
        <f>'sales bud'!M21</f>
        <v>0</v>
      </c>
      <c r="AH22" s="2">
        <f>'mrg bud'!M21</f>
        <v>0</v>
      </c>
      <c r="AI22" s="2">
        <f>'cf bud'!M21</f>
        <v>0</v>
      </c>
      <c r="AJ22" s="2">
        <f>'sales bud'!N21</f>
        <v>0</v>
      </c>
      <c r="AK22" s="2">
        <f>'mrg bud'!N21</f>
        <v>0</v>
      </c>
      <c r="AL22" s="2">
        <f>'cf bud'!N21</f>
        <v>0</v>
      </c>
      <c r="AM22" s="2">
        <f>'sales bud'!O21</f>
        <v>0</v>
      </c>
      <c r="AN22" s="2">
        <f>'mrg bud'!O21</f>
        <v>0</v>
      </c>
      <c r="AO22" s="2">
        <f>'cf bud'!O21</f>
        <v>0</v>
      </c>
      <c r="AP22" s="2">
        <f t="shared" si="3"/>
        <v>0</v>
      </c>
      <c r="AQ22" s="2">
        <f t="shared" si="4"/>
        <v>0</v>
      </c>
      <c r="AR22" s="2">
        <f t="shared" si="5"/>
        <v>0</v>
      </c>
    </row>
    <row r="23" spans="1:44">
      <c r="A23" t="str">
        <f>'sales bud'!A22</f>
        <v>ИП Гультяев Виталий Анатольевич</v>
      </c>
      <c r="B23">
        <f>'sales bud'!B22</f>
        <v>0</v>
      </c>
      <c r="C23" s="208">
        <f>'sales bud'!C22</f>
        <v>0</v>
      </c>
      <c r="D23" s="208">
        <f>'mrg bud'!C22</f>
        <v>0</v>
      </c>
      <c r="E23" s="208">
        <f>'cf bud'!C22</f>
        <v>0</v>
      </c>
      <c r="F23" s="208">
        <f>'sales bud'!D22</f>
        <v>0</v>
      </c>
      <c r="G23" s="208">
        <f>'mrg bud'!D22</f>
        <v>0</v>
      </c>
      <c r="H23" s="208">
        <f>'cf bud'!D22</f>
        <v>0</v>
      </c>
      <c r="I23" s="208">
        <f>'sales bud'!E22</f>
        <v>0</v>
      </c>
      <c r="J23" s="208">
        <f>'mrg bud'!E22</f>
        <v>0</v>
      </c>
      <c r="K23" s="208">
        <f>'cf bud'!E22</f>
        <v>0</v>
      </c>
      <c r="L23" s="208">
        <f>'sales bud'!F22</f>
        <v>0</v>
      </c>
      <c r="M23" s="208">
        <f>'mrg bud'!F22</f>
        <v>0</v>
      </c>
      <c r="N23" s="208">
        <f>'cf bud'!F22</f>
        <v>0</v>
      </c>
      <c r="O23" s="208">
        <f>'sales bud'!G22</f>
        <v>0</v>
      </c>
      <c r="P23" s="208">
        <f>'mrg bud'!G22</f>
        <v>0</v>
      </c>
      <c r="Q23" s="208">
        <f>'cf bud'!G22</f>
        <v>0</v>
      </c>
      <c r="R23" s="208">
        <f>'sales bud'!H22</f>
        <v>0</v>
      </c>
      <c r="S23" s="208">
        <f>'mrg bud'!H22</f>
        <v>0</v>
      </c>
      <c r="T23" s="208">
        <f>'cf bud'!H22</f>
        <v>0</v>
      </c>
      <c r="U23" s="2">
        <f t="shared" si="0"/>
        <v>0</v>
      </c>
      <c r="V23" s="2">
        <f t="shared" si="1"/>
        <v>0</v>
      </c>
      <c r="W23" s="2">
        <f t="shared" si="2"/>
        <v>0</v>
      </c>
      <c r="X23" s="2">
        <f>'sales bud'!J22</f>
        <v>0</v>
      </c>
      <c r="Y23" s="2">
        <f>'mrg bud'!J22</f>
        <v>0</v>
      </c>
      <c r="Z23" s="2">
        <f>'cf bud'!J22</f>
        <v>0</v>
      </c>
      <c r="AA23" s="2">
        <f>'sales bud'!K22</f>
        <v>0</v>
      </c>
      <c r="AB23" s="2">
        <f>'mrg bud'!K22</f>
        <v>0</v>
      </c>
      <c r="AC23" s="2">
        <f>'cf bud'!K22</f>
        <v>0</v>
      </c>
      <c r="AD23" s="2">
        <f>'sales bud'!L22</f>
        <v>0</v>
      </c>
      <c r="AE23" s="2">
        <f>'mrg bud'!L22</f>
        <v>0</v>
      </c>
      <c r="AF23" s="2">
        <f>'cf bud'!L22</f>
        <v>0</v>
      </c>
      <c r="AG23" s="2">
        <f>'sales bud'!M22</f>
        <v>0</v>
      </c>
      <c r="AH23" s="2">
        <f>'mrg bud'!M22</f>
        <v>0</v>
      </c>
      <c r="AI23" s="2">
        <f>'cf bud'!M22</f>
        <v>0</v>
      </c>
      <c r="AJ23" s="2">
        <f>'sales bud'!N22</f>
        <v>0</v>
      </c>
      <c r="AK23" s="2">
        <f>'mrg bud'!N22</f>
        <v>0</v>
      </c>
      <c r="AL23" s="2">
        <f>'cf bud'!N22</f>
        <v>0</v>
      </c>
      <c r="AM23" s="2">
        <f>'sales bud'!O22</f>
        <v>0</v>
      </c>
      <c r="AN23" s="2">
        <f>'mrg bud'!O22</f>
        <v>0</v>
      </c>
      <c r="AO23" s="2">
        <f>'cf bud'!O22</f>
        <v>0</v>
      </c>
      <c r="AP23" s="2">
        <f t="shared" si="3"/>
        <v>0</v>
      </c>
      <c r="AQ23" s="2">
        <f t="shared" si="4"/>
        <v>0</v>
      </c>
      <c r="AR23" s="2">
        <f t="shared" si="5"/>
        <v>0</v>
      </c>
    </row>
    <row r="24" spans="1:44">
      <c r="A24" t="str">
        <f>'sales bud'!A23</f>
        <v>ИП Давыдов Али Косимович</v>
      </c>
      <c r="B24">
        <f>'sales bud'!B23</f>
        <v>0</v>
      </c>
      <c r="C24" s="208">
        <f>'sales bud'!C23</f>
        <v>0</v>
      </c>
      <c r="D24" s="208">
        <f>'mrg bud'!C23</f>
        <v>0</v>
      </c>
      <c r="E24" s="208">
        <f>'cf bud'!C23</f>
        <v>23389</v>
      </c>
      <c r="F24" s="208">
        <f>'sales bud'!D23</f>
        <v>0</v>
      </c>
      <c r="G24" s="208">
        <f>'mrg bud'!D23</f>
        <v>0</v>
      </c>
      <c r="H24" s="208">
        <f>'cf bud'!D23</f>
        <v>0</v>
      </c>
      <c r="I24" s="208">
        <f>'sales bud'!E23</f>
        <v>189341.04750000004</v>
      </c>
      <c r="J24" s="208">
        <f>'mrg bud'!E23</f>
        <v>58547.015306122499</v>
      </c>
      <c r="K24" s="208">
        <f>'cf bud'!E23</f>
        <v>189341.04750000004</v>
      </c>
      <c r="L24" s="208">
        <f>'sales bud'!F23</f>
        <v>189341.04750000004</v>
      </c>
      <c r="M24" s="208">
        <f>'mrg bud'!F23</f>
        <v>58547.015306122499</v>
      </c>
      <c r="N24" s="208">
        <f>'cf bud'!F23</f>
        <v>189341.04750000004</v>
      </c>
      <c r="O24" s="208">
        <f>'sales bud'!G23</f>
        <v>189341.04750000004</v>
      </c>
      <c r="P24" s="208">
        <f>'mrg bud'!G23</f>
        <v>58547.015306122499</v>
      </c>
      <c r="Q24" s="208">
        <f>'cf bud'!G23</f>
        <v>189341.04750000004</v>
      </c>
      <c r="R24" s="208">
        <f>'sales bud'!H23</f>
        <v>63113.682500000024</v>
      </c>
      <c r="S24" s="208">
        <f>'mrg bud'!H23</f>
        <v>19515.6717687075</v>
      </c>
      <c r="T24" s="208">
        <f>'cf bud'!H23</f>
        <v>63113.682500000024</v>
      </c>
      <c r="U24" s="2">
        <f t="shared" si="0"/>
        <v>631136.82500000007</v>
      </c>
      <c r="V24" s="2">
        <f t="shared" si="1"/>
        <v>195156.71768707503</v>
      </c>
      <c r="W24" s="2">
        <f t="shared" si="2"/>
        <v>654525.82500000007</v>
      </c>
      <c r="X24" s="2">
        <f>'sales bud'!J23</f>
        <v>0</v>
      </c>
      <c r="Y24" s="2">
        <f>'mrg bud'!J23</f>
        <v>0</v>
      </c>
      <c r="Z24" s="2">
        <f>'cf bud'!J23</f>
        <v>0</v>
      </c>
      <c r="AA24" s="2">
        <f>'sales bud'!K23</f>
        <v>63150.840000000004</v>
      </c>
      <c r="AB24" s="2">
        <f>'mrg bud'!K23</f>
        <v>19527.161410018554</v>
      </c>
      <c r="AC24" s="2">
        <f>'cf bud'!K23</f>
        <v>63150.840000000004</v>
      </c>
      <c r="AD24" s="2">
        <f>'sales bud'!L23</f>
        <v>63150.840000000004</v>
      </c>
      <c r="AE24" s="2">
        <f>'mrg bud'!L23</f>
        <v>19527.161410018554</v>
      </c>
      <c r="AF24" s="2">
        <f>'cf bud'!L23</f>
        <v>63150.840000000004</v>
      </c>
      <c r="AG24" s="2">
        <f>'sales bud'!M23</f>
        <v>63150.840000000004</v>
      </c>
      <c r="AH24" s="2">
        <f>'mrg bud'!M23</f>
        <v>19527.161410018554</v>
      </c>
      <c r="AI24" s="2">
        <f>'cf bud'!M23</f>
        <v>63150.840000000004</v>
      </c>
      <c r="AJ24" s="2">
        <f>'sales bud'!N23</f>
        <v>21050.280000000002</v>
      </c>
      <c r="AK24" s="2">
        <f>'mrg bud'!N23</f>
        <v>6509.0538033395187</v>
      </c>
      <c r="AL24" s="2">
        <f>'cf bud'!N23</f>
        <v>-2338.7199999999975</v>
      </c>
      <c r="AM24" s="2">
        <f>'sales bud'!O23</f>
        <v>0</v>
      </c>
      <c r="AN24" s="2">
        <f>'mrg bud'!O23</f>
        <v>0</v>
      </c>
      <c r="AO24" s="2">
        <f>'cf bud'!O23</f>
        <v>0</v>
      </c>
      <c r="AP24" s="2">
        <f t="shared" si="3"/>
        <v>210502.80000000002</v>
      </c>
      <c r="AQ24" s="2">
        <f t="shared" si="4"/>
        <v>65090.538033395183</v>
      </c>
      <c r="AR24" s="2">
        <f t="shared" si="5"/>
        <v>187113.80000000002</v>
      </c>
    </row>
    <row r="25" spans="1:44">
      <c r="A25" t="str">
        <f>'sales bud'!A24</f>
        <v>ИП Жукова Мария Ивановна</v>
      </c>
      <c r="B25">
        <f>'sales bud'!B24</f>
        <v>0</v>
      </c>
      <c r="C25" s="208">
        <f>'sales bud'!C24</f>
        <v>0</v>
      </c>
      <c r="D25" s="208">
        <f>'mrg bud'!C24</f>
        <v>0</v>
      </c>
      <c r="E25" s="208">
        <f>'cf bud'!C24</f>
        <v>0</v>
      </c>
      <c r="F25" s="208">
        <f>'sales bud'!D24</f>
        <v>0</v>
      </c>
      <c r="G25" s="208">
        <f>'mrg bud'!D24</f>
        <v>0</v>
      </c>
      <c r="H25" s="208">
        <f>'cf bud'!D24</f>
        <v>0</v>
      </c>
      <c r="I25" s="208">
        <f>'sales bud'!E24</f>
        <v>0</v>
      </c>
      <c r="J25" s="208">
        <f>'mrg bud'!E24</f>
        <v>0</v>
      </c>
      <c r="K25" s="208">
        <f>'cf bud'!E24</f>
        <v>0</v>
      </c>
      <c r="L25" s="208">
        <f>'sales bud'!F24</f>
        <v>0</v>
      </c>
      <c r="M25" s="208">
        <f>'mrg bud'!F24</f>
        <v>0</v>
      </c>
      <c r="N25" s="208">
        <f>'cf bud'!F24</f>
        <v>0</v>
      </c>
      <c r="O25" s="208">
        <f>'sales bud'!G24</f>
        <v>0</v>
      </c>
      <c r="P25" s="208">
        <f>'mrg bud'!G24</f>
        <v>0</v>
      </c>
      <c r="Q25" s="208">
        <f>'cf bud'!G24</f>
        <v>0</v>
      </c>
      <c r="R25" s="208">
        <f>'sales bud'!H24</f>
        <v>0</v>
      </c>
      <c r="S25" s="208">
        <f>'mrg bud'!H24</f>
        <v>0</v>
      </c>
      <c r="T25" s="208">
        <f>'cf bud'!H24</f>
        <v>0</v>
      </c>
      <c r="U25" s="2">
        <f t="shared" si="0"/>
        <v>0</v>
      </c>
      <c r="V25" s="2">
        <f t="shared" si="1"/>
        <v>0</v>
      </c>
      <c r="W25" s="2">
        <f t="shared" si="2"/>
        <v>0</v>
      </c>
      <c r="X25" s="2">
        <f>'sales bud'!J24</f>
        <v>0</v>
      </c>
      <c r="Y25" s="2">
        <f>'mrg bud'!J24</f>
        <v>0</v>
      </c>
      <c r="Z25" s="2">
        <f>'cf bud'!J24</f>
        <v>0</v>
      </c>
      <c r="AA25" s="2">
        <f>'sales bud'!K24</f>
        <v>0</v>
      </c>
      <c r="AB25" s="2">
        <f>'mrg bud'!K24</f>
        <v>0</v>
      </c>
      <c r="AC25" s="2">
        <f>'cf bud'!K24</f>
        <v>0</v>
      </c>
      <c r="AD25" s="2">
        <f>'sales bud'!L24</f>
        <v>0</v>
      </c>
      <c r="AE25" s="2">
        <f>'mrg bud'!L24</f>
        <v>0</v>
      </c>
      <c r="AF25" s="2">
        <f>'cf bud'!L24</f>
        <v>0</v>
      </c>
      <c r="AG25" s="2">
        <f>'sales bud'!M24</f>
        <v>0</v>
      </c>
      <c r="AH25" s="2">
        <f>'mrg bud'!M24</f>
        <v>0</v>
      </c>
      <c r="AI25" s="2">
        <f>'cf bud'!M24</f>
        <v>0</v>
      </c>
      <c r="AJ25" s="2">
        <f>'sales bud'!N24</f>
        <v>0</v>
      </c>
      <c r="AK25" s="2">
        <f>'mrg bud'!N24</f>
        <v>0</v>
      </c>
      <c r="AL25" s="2">
        <f>'cf bud'!N24</f>
        <v>0</v>
      </c>
      <c r="AM25" s="2">
        <f>'sales bud'!O24</f>
        <v>0</v>
      </c>
      <c r="AN25" s="2">
        <f>'mrg bud'!O24</f>
        <v>0</v>
      </c>
      <c r="AO25" s="2">
        <f>'cf bud'!O24</f>
        <v>0</v>
      </c>
      <c r="AP25" s="2">
        <f t="shared" si="3"/>
        <v>0</v>
      </c>
      <c r="AQ25" s="2">
        <f t="shared" si="4"/>
        <v>0</v>
      </c>
      <c r="AR25" s="2">
        <f t="shared" si="5"/>
        <v>0</v>
      </c>
    </row>
    <row r="26" spans="1:44">
      <c r="A26" t="str">
        <f>'sales bud'!A25</f>
        <v>ИП Журавлев Андрей  Васильевич</v>
      </c>
      <c r="B26">
        <f>'sales bud'!B25</f>
        <v>0</v>
      </c>
      <c r="C26" s="208">
        <f>'sales bud'!C25</f>
        <v>0</v>
      </c>
      <c r="D26" s="208">
        <f>'mrg bud'!C25</f>
        <v>0</v>
      </c>
      <c r="E26" s="208">
        <f>'cf bud'!C25</f>
        <v>0</v>
      </c>
      <c r="F26" s="208">
        <f>'sales bud'!D25</f>
        <v>0</v>
      </c>
      <c r="G26" s="208">
        <f>'mrg bud'!D25</f>
        <v>0</v>
      </c>
      <c r="H26" s="208">
        <f>'cf bud'!D25</f>
        <v>0</v>
      </c>
      <c r="I26" s="208">
        <f>'sales bud'!E25</f>
        <v>1424886.5112000003</v>
      </c>
      <c r="J26" s="208">
        <f>'mrg bud'!E25</f>
        <v>357886.54679307365</v>
      </c>
      <c r="K26" s="208">
        <f>'cf bud'!E25</f>
        <v>0</v>
      </c>
      <c r="L26" s="208">
        <f>'sales bud'!F25</f>
        <v>1424886.5112000003</v>
      </c>
      <c r="M26" s="208">
        <f>'mrg bud'!F25</f>
        <v>357886.54679307365</v>
      </c>
      <c r="N26" s="208">
        <f>'cf bud'!F25</f>
        <v>0</v>
      </c>
      <c r="O26" s="208">
        <f>'sales bud'!G25</f>
        <v>712443.25560000015</v>
      </c>
      <c r="P26" s="208">
        <f>'mrg bud'!G25</f>
        <v>178943.27339653682</v>
      </c>
      <c r="Q26" s="208">
        <f>'cf bud'!G25</f>
        <v>1424886.5112000003</v>
      </c>
      <c r="R26" s="208">
        <f>'sales bud'!H25</f>
        <v>0</v>
      </c>
      <c r="S26" s="208">
        <f>'mrg bud'!H25</f>
        <v>0</v>
      </c>
      <c r="T26" s="208">
        <f>'cf bud'!H25</f>
        <v>1424886.5112000003</v>
      </c>
      <c r="U26" s="2">
        <f t="shared" si="0"/>
        <v>3562216.2780000009</v>
      </c>
      <c r="V26" s="2">
        <f t="shared" si="1"/>
        <v>894716.36698268412</v>
      </c>
      <c r="W26" s="2">
        <f t="shared" si="2"/>
        <v>2849773.0224000006</v>
      </c>
      <c r="X26" s="2">
        <f>'sales bud'!J25</f>
        <v>0</v>
      </c>
      <c r="Y26" s="2">
        <f>'mrg bud'!J25</f>
        <v>0</v>
      </c>
      <c r="Z26" s="2">
        <f>'cf bud'!J25</f>
        <v>712443.25560000015</v>
      </c>
      <c r="AA26" s="2">
        <f>'sales bud'!K25</f>
        <v>493344.31050000043</v>
      </c>
      <c r="AB26" s="2">
        <f>'mrg bud'!K25</f>
        <v>123819.15028525062</v>
      </c>
      <c r="AC26" s="2">
        <f>'cf bud'!K25</f>
        <v>0</v>
      </c>
      <c r="AD26" s="2">
        <f>'sales bud'!L25</f>
        <v>657792.41400000057</v>
      </c>
      <c r="AE26" s="2">
        <f>'mrg bud'!L25</f>
        <v>165092.20038033416</v>
      </c>
      <c r="AF26" s="2">
        <f>'cf bud'!L25</f>
        <v>0</v>
      </c>
      <c r="AG26" s="2">
        <f>'sales bud'!M25</f>
        <v>493344.31050000043</v>
      </c>
      <c r="AH26" s="2">
        <f>'mrg bud'!M25</f>
        <v>123819.15028525062</v>
      </c>
      <c r="AI26" s="2">
        <f>'cf bud'!M25</f>
        <v>493344.31050000043</v>
      </c>
      <c r="AJ26" s="2">
        <f>'sales bud'!N25</f>
        <v>0</v>
      </c>
      <c r="AK26" s="2">
        <f>'mrg bud'!N25</f>
        <v>0</v>
      </c>
      <c r="AL26" s="2">
        <f>'cf bud'!N25</f>
        <v>657792.41400000057</v>
      </c>
      <c r="AM26" s="2">
        <f>'sales bud'!O25</f>
        <v>0</v>
      </c>
      <c r="AN26" s="2">
        <f>'mrg bud'!O25</f>
        <v>0</v>
      </c>
      <c r="AO26" s="2">
        <f>'cf bud'!O25</f>
        <v>493344.31050000043</v>
      </c>
      <c r="AP26" s="2">
        <f t="shared" si="3"/>
        <v>1644481.0350000013</v>
      </c>
      <c r="AQ26" s="2">
        <f t="shared" si="4"/>
        <v>412730.50095083541</v>
      </c>
      <c r="AR26" s="2">
        <f t="shared" si="5"/>
        <v>2356924.2906000018</v>
      </c>
    </row>
    <row r="27" spans="1:44">
      <c r="A27" t="str">
        <f>'sales bud'!A26</f>
        <v>ИП Зубова Татьяна Борисовна</v>
      </c>
      <c r="B27">
        <f>'sales bud'!B26</f>
        <v>0</v>
      </c>
      <c r="C27" s="208">
        <f>'sales bud'!C26</f>
        <v>0</v>
      </c>
      <c r="D27" s="208">
        <f>'mrg bud'!C26</f>
        <v>0</v>
      </c>
      <c r="E27" s="208">
        <f>'cf bud'!C26</f>
        <v>0</v>
      </c>
      <c r="F27" s="208">
        <f>'sales bud'!D26</f>
        <v>0</v>
      </c>
      <c r="G27" s="208">
        <f>'mrg bud'!D26</f>
        <v>0</v>
      </c>
      <c r="H27" s="208">
        <f>'cf bud'!D26</f>
        <v>0</v>
      </c>
      <c r="I27" s="208">
        <f>'sales bud'!E26</f>
        <v>0</v>
      </c>
      <c r="J27" s="208">
        <f>'mrg bud'!E26</f>
        <v>0</v>
      </c>
      <c r="K27" s="208">
        <f>'cf bud'!E26</f>
        <v>0</v>
      </c>
      <c r="L27" s="208">
        <f>'sales bud'!F26</f>
        <v>0</v>
      </c>
      <c r="M27" s="208">
        <f>'mrg bud'!F26</f>
        <v>0</v>
      </c>
      <c r="N27" s="208">
        <f>'cf bud'!F26</f>
        <v>0</v>
      </c>
      <c r="O27" s="208">
        <f>'sales bud'!G26</f>
        <v>0</v>
      </c>
      <c r="P27" s="208">
        <f>'mrg bud'!G26</f>
        <v>0</v>
      </c>
      <c r="Q27" s="208">
        <f>'cf bud'!G26</f>
        <v>0</v>
      </c>
      <c r="R27" s="208">
        <f>'sales bud'!H26</f>
        <v>0</v>
      </c>
      <c r="S27" s="208">
        <f>'mrg bud'!H26</f>
        <v>0</v>
      </c>
      <c r="T27" s="208">
        <f>'cf bud'!H26</f>
        <v>0</v>
      </c>
      <c r="U27" s="2">
        <f t="shared" si="0"/>
        <v>0</v>
      </c>
      <c r="V27" s="2">
        <f t="shared" si="1"/>
        <v>0</v>
      </c>
      <c r="W27" s="2">
        <f t="shared" si="2"/>
        <v>0</v>
      </c>
      <c r="X27" s="2">
        <f>'sales bud'!J26</f>
        <v>0</v>
      </c>
      <c r="Y27" s="2">
        <f>'mrg bud'!J26</f>
        <v>0</v>
      </c>
      <c r="Z27" s="2">
        <f>'cf bud'!J26</f>
        <v>0</v>
      </c>
      <c r="AA27" s="2">
        <f>'sales bud'!K26</f>
        <v>0</v>
      </c>
      <c r="AB27" s="2">
        <f>'mrg bud'!K26</f>
        <v>0</v>
      </c>
      <c r="AC27" s="2">
        <f>'cf bud'!K26</f>
        <v>0</v>
      </c>
      <c r="AD27" s="2">
        <f>'sales bud'!L26</f>
        <v>0</v>
      </c>
      <c r="AE27" s="2">
        <f>'mrg bud'!L26</f>
        <v>0</v>
      </c>
      <c r="AF27" s="2">
        <f>'cf bud'!L26</f>
        <v>0</v>
      </c>
      <c r="AG27" s="2">
        <f>'sales bud'!M26</f>
        <v>0</v>
      </c>
      <c r="AH27" s="2">
        <f>'mrg bud'!M26</f>
        <v>0</v>
      </c>
      <c r="AI27" s="2">
        <f>'cf bud'!M26</f>
        <v>0</v>
      </c>
      <c r="AJ27" s="2">
        <f>'sales bud'!N26</f>
        <v>0</v>
      </c>
      <c r="AK27" s="2">
        <f>'mrg bud'!N26</f>
        <v>0</v>
      </c>
      <c r="AL27" s="2">
        <f>'cf bud'!N26</f>
        <v>0</v>
      </c>
      <c r="AM27" s="2">
        <f>'sales bud'!O26</f>
        <v>0</v>
      </c>
      <c r="AN27" s="2">
        <f>'mrg bud'!O26</f>
        <v>0</v>
      </c>
      <c r="AO27" s="2">
        <f>'cf bud'!O26</f>
        <v>0</v>
      </c>
      <c r="AP27" s="2">
        <f t="shared" si="3"/>
        <v>0</v>
      </c>
      <c r="AQ27" s="2">
        <f t="shared" si="4"/>
        <v>0</v>
      </c>
      <c r="AR27" s="2">
        <f t="shared" si="5"/>
        <v>0</v>
      </c>
    </row>
    <row r="28" spans="1:44">
      <c r="A28" t="str">
        <f>'sales bud'!A27</f>
        <v>ИП Иванов Милен Атанасов</v>
      </c>
      <c r="B28">
        <f>'sales bud'!B27</f>
        <v>0</v>
      </c>
      <c r="C28" s="208">
        <f>'sales bud'!C27</f>
        <v>0</v>
      </c>
      <c r="D28" s="208">
        <f>'mrg bud'!C27</f>
        <v>0</v>
      </c>
      <c r="E28" s="208">
        <f>'cf bud'!C27</f>
        <v>76245</v>
      </c>
      <c r="F28" s="208">
        <f>'sales bud'!D27</f>
        <v>0</v>
      </c>
      <c r="G28" s="208">
        <f>'mrg bud'!D27</f>
        <v>0</v>
      </c>
      <c r="H28" s="208">
        <f>'cf bud'!D27</f>
        <v>0</v>
      </c>
      <c r="I28" s="208">
        <f>'sales bud'!E27</f>
        <v>37693.280000000006</v>
      </c>
      <c r="J28" s="208">
        <f>'mrg bud'!E27</f>
        <v>13810.48550964188</v>
      </c>
      <c r="K28" s="208">
        <f>'cf bud'!E27</f>
        <v>37693.280000000006</v>
      </c>
      <c r="L28" s="208">
        <f>'sales bud'!F27</f>
        <v>37693.280000000006</v>
      </c>
      <c r="M28" s="208">
        <f>'mrg bud'!F27</f>
        <v>13810.48550964188</v>
      </c>
      <c r="N28" s="208">
        <f>'cf bud'!F27</f>
        <v>37693.280000000006</v>
      </c>
      <c r="O28" s="208">
        <f>'sales bud'!G27</f>
        <v>18846.640000000003</v>
      </c>
      <c r="P28" s="208">
        <f>'mrg bud'!G27</f>
        <v>6905.2427548209398</v>
      </c>
      <c r="Q28" s="208">
        <f>'cf bud'!G27</f>
        <v>18846.640000000003</v>
      </c>
      <c r="R28" s="208">
        <f>'sales bud'!H27</f>
        <v>0</v>
      </c>
      <c r="S28" s="208">
        <f>'mrg bud'!H27</f>
        <v>0</v>
      </c>
      <c r="T28" s="208">
        <f>'cf bud'!H27</f>
        <v>0</v>
      </c>
      <c r="U28" s="2">
        <f t="shared" si="0"/>
        <v>94233.200000000012</v>
      </c>
      <c r="V28" s="2">
        <f t="shared" si="1"/>
        <v>34526.213774104697</v>
      </c>
      <c r="W28" s="2">
        <f t="shared" si="2"/>
        <v>170478.2</v>
      </c>
      <c r="X28" s="2">
        <f>'sales bud'!J27</f>
        <v>0</v>
      </c>
      <c r="Y28" s="2">
        <f>'mrg bud'!J27</f>
        <v>0</v>
      </c>
      <c r="Z28" s="2">
        <f>'cf bud'!J27</f>
        <v>0</v>
      </c>
      <c r="AA28" s="2">
        <f>'sales bud'!K27</f>
        <v>274480.27199999988</v>
      </c>
      <c r="AB28" s="2">
        <f>'mrg bud'!K27</f>
        <v>93368.899963636359</v>
      </c>
      <c r="AC28" s="2">
        <f>'cf bud'!K27</f>
        <v>274480.27199999988</v>
      </c>
      <c r="AD28" s="2">
        <f>'sales bud'!L27</f>
        <v>274480.27199999988</v>
      </c>
      <c r="AE28" s="2">
        <f>'mrg bud'!L27</f>
        <v>93368.899963636359</v>
      </c>
      <c r="AF28" s="2">
        <f>'cf bud'!L27</f>
        <v>274480.27199999988</v>
      </c>
      <c r="AG28" s="2">
        <f>'sales bud'!M27</f>
        <v>137240.13599999994</v>
      </c>
      <c r="AH28" s="2">
        <f>'mrg bud'!M27</f>
        <v>46684.449981818179</v>
      </c>
      <c r="AI28" s="2">
        <f>'cf bud'!M27</f>
        <v>60995.13599999994</v>
      </c>
      <c r="AJ28" s="2">
        <f>'sales bud'!N27</f>
        <v>0</v>
      </c>
      <c r="AK28" s="2">
        <f>'mrg bud'!N27</f>
        <v>0</v>
      </c>
      <c r="AL28" s="2">
        <f>'cf bud'!N27</f>
        <v>0</v>
      </c>
      <c r="AM28" s="2">
        <f>'sales bud'!O27</f>
        <v>0</v>
      </c>
      <c r="AN28" s="2">
        <f>'mrg bud'!O27</f>
        <v>0</v>
      </c>
      <c r="AO28" s="2">
        <f>'cf bud'!O27</f>
        <v>0</v>
      </c>
      <c r="AP28" s="2">
        <f t="shared" si="3"/>
        <v>686200.6799999997</v>
      </c>
      <c r="AQ28" s="2">
        <f t="shared" si="4"/>
        <v>233422.2499090909</v>
      </c>
      <c r="AR28" s="2">
        <f t="shared" si="5"/>
        <v>609955.6799999997</v>
      </c>
    </row>
    <row r="29" spans="1:44">
      <c r="A29" t="str">
        <f>'sales bud'!A28</f>
        <v>ИП Исхакова Т.А.</v>
      </c>
      <c r="B29">
        <f>'sales bud'!B28</f>
        <v>0</v>
      </c>
      <c r="C29" s="208">
        <f>'sales bud'!C28</f>
        <v>0</v>
      </c>
      <c r="D29" s="208">
        <f>'mrg bud'!C28</f>
        <v>0</v>
      </c>
      <c r="E29" s="208">
        <f>'cf bud'!C28</f>
        <v>50634</v>
      </c>
      <c r="F29" s="208">
        <f>'sales bud'!D28</f>
        <v>0</v>
      </c>
      <c r="G29" s="208">
        <f>'mrg bud'!D28</f>
        <v>0</v>
      </c>
      <c r="H29" s="208">
        <f>'cf bud'!D28</f>
        <v>0</v>
      </c>
      <c r="I29" s="208">
        <f>'sales bud'!E28</f>
        <v>40707.888000000006</v>
      </c>
      <c r="J29" s="208">
        <f>'mrg bud'!E28</f>
        <v>14822.648557345263</v>
      </c>
      <c r="K29" s="208">
        <f>'cf bud'!E28</f>
        <v>40707.888000000006</v>
      </c>
      <c r="L29" s="208">
        <f>'sales bud'!F28</f>
        <v>67846.48000000001</v>
      </c>
      <c r="M29" s="208">
        <f>'mrg bud'!F28</f>
        <v>24704.414262242102</v>
      </c>
      <c r="N29" s="208">
        <f>'cf bud'!F28</f>
        <v>67846.48000000001</v>
      </c>
      <c r="O29" s="208">
        <f>'sales bud'!G28</f>
        <v>27138.592000000004</v>
      </c>
      <c r="P29" s="208">
        <f>'mrg bud'!G28</f>
        <v>9881.7657048968431</v>
      </c>
      <c r="Q29" s="208">
        <f>'cf bud'!G28</f>
        <v>27138.592000000004</v>
      </c>
      <c r="R29" s="208">
        <f>'sales bud'!H28</f>
        <v>0</v>
      </c>
      <c r="S29" s="208">
        <f>'mrg bud'!H28</f>
        <v>0</v>
      </c>
      <c r="T29" s="208">
        <f>'cf bud'!H28</f>
        <v>0</v>
      </c>
      <c r="U29" s="2">
        <f t="shared" si="0"/>
        <v>135692.96000000002</v>
      </c>
      <c r="V29" s="2">
        <f t="shared" si="1"/>
        <v>49408.828524484212</v>
      </c>
      <c r="W29" s="2">
        <f t="shared" si="2"/>
        <v>186326.96000000002</v>
      </c>
      <c r="X29" s="2">
        <f>'sales bud'!J28</f>
        <v>0</v>
      </c>
      <c r="Y29" s="2">
        <f>'mrg bud'!J28</f>
        <v>0</v>
      </c>
      <c r="Z29" s="2">
        <f>'cf bud'!J28</f>
        <v>0</v>
      </c>
      <c r="AA29" s="2">
        <f>'sales bud'!K28</f>
        <v>182281.96799999999</v>
      </c>
      <c r="AB29" s="2">
        <f>'mrg bud'!K28</f>
        <v>62965.144719851596</v>
      </c>
      <c r="AC29" s="2">
        <f>'cf bud'!K28</f>
        <v>182281.96799999999</v>
      </c>
      <c r="AD29" s="2">
        <f>'sales bud'!L28</f>
        <v>182281.96799999999</v>
      </c>
      <c r="AE29" s="2">
        <f>'mrg bud'!L28</f>
        <v>62965.144719851596</v>
      </c>
      <c r="AF29" s="2">
        <f>'cf bud'!L28</f>
        <v>182281.96799999999</v>
      </c>
      <c r="AG29" s="2">
        <f>'sales bud'!M28</f>
        <v>91140.983999999997</v>
      </c>
      <c r="AH29" s="2">
        <f>'mrg bud'!M28</f>
        <v>31482.572359925798</v>
      </c>
      <c r="AI29" s="2">
        <f>'cf bud'!M28</f>
        <v>40506.983999999997</v>
      </c>
      <c r="AJ29" s="2">
        <f>'sales bud'!N28</f>
        <v>0</v>
      </c>
      <c r="AK29" s="2">
        <f>'mrg bud'!N28</f>
        <v>0</v>
      </c>
      <c r="AL29" s="2">
        <f>'cf bud'!N28</f>
        <v>0</v>
      </c>
      <c r="AM29" s="2">
        <f>'sales bud'!O28</f>
        <v>0</v>
      </c>
      <c r="AN29" s="2">
        <f>'mrg bud'!O28</f>
        <v>0</v>
      </c>
      <c r="AO29" s="2">
        <f>'cf bud'!O28</f>
        <v>0</v>
      </c>
      <c r="AP29" s="2">
        <f t="shared" si="3"/>
        <v>455704.92</v>
      </c>
      <c r="AQ29" s="2">
        <f t="shared" si="4"/>
        <v>157412.861799629</v>
      </c>
      <c r="AR29" s="2">
        <f t="shared" si="5"/>
        <v>405070.92</v>
      </c>
    </row>
    <row r="30" spans="1:44">
      <c r="A30" t="str">
        <f>'sales bud'!A29</f>
        <v xml:space="preserve">ИП Калинин Олег Владимирович </v>
      </c>
      <c r="B30">
        <f>'sales bud'!B29</f>
        <v>0</v>
      </c>
      <c r="C30" s="208">
        <f>'sales bud'!C29</f>
        <v>0</v>
      </c>
      <c r="D30" s="208">
        <f>'mrg bud'!C29</f>
        <v>0</v>
      </c>
      <c r="E30" s="208">
        <f>'cf bud'!C29</f>
        <v>0</v>
      </c>
      <c r="F30" s="208">
        <f>'sales bud'!D29</f>
        <v>0</v>
      </c>
      <c r="G30" s="208">
        <f>'mrg bud'!D29</f>
        <v>0</v>
      </c>
      <c r="H30" s="208">
        <f>'cf bud'!D29</f>
        <v>0</v>
      </c>
      <c r="I30" s="208">
        <f>'sales bud'!E29</f>
        <v>51164.67599999997</v>
      </c>
      <c r="J30" s="208">
        <f>'mrg bud'!E29</f>
        <v>18258.71596727947</v>
      </c>
      <c r="K30" s="208">
        <f>'cf bud'!E29</f>
        <v>51164.67599999997</v>
      </c>
      <c r="L30" s="208">
        <f>'sales bud'!F29</f>
        <v>51164.67599999997</v>
      </c>
      <c r="M30" s="208">
        <f>'mrg bud'!F29</f>
        <v>18258.71596727947</v>
      </c>
      <c r="N30" s="208">
        <f>'cf bud'!F29</f>
        <v>51164.67599999997</v>
      </c>
      <c r="O30" s="208">
        <f>'sales bud'!G29</f>
        <v>25582.337999999985</v>
      </c>
      <c r="P30" s="208">
        <f>'mrg bud'!G29</f>
        <v>9129.3579836397348</v>
      </c>
      <c r="Q30" s="208">
        <f>'cf bud'!G29</f>
        <v>25582.337999999985</v>
      </c>
      <c r="R30" s="208">
        <f>'sales bud'!H29</f>
        <v>0</v>
      </c>
      <c r="S30" s="208">
        <f>'mrg bud'!H29</f>
        <v>0</v>
      </c>
      <c r="T30" s="208">
        <f>'cf bud'!H29</f>
        <v>0</v>
      </c>
      <c r="U30" s="2">
        <f t="shared" si="0"/>
        <v>127911.68999999993</v>
      </c>
      <c r="V30" s="2">
        <f t="shared" si="1"/>
        <v>45646.789918198672</v>
      </c>
      <c r="W30" s="2">
        <f t="shared" si="2"/>
        <v>127911.68999999993</v>
      </c>
      <c r="X30" s="2">
        <f>'sales bud'!J29</f>
        <v>0</v>
      </c>
      <c r="Y30" s="2">
        <f>'mrg bud'!J29</f>
        <v>0</v>
      </c>
      <c r="Z30" s="2">
        <f>'cf bud'!J29</f>
        <v>0</v>
      </c>
      <c r="AA30" s="2">
        <f>'sales bud'!K29</f>
        <v>0</v>
      </c>
      <c r="AB30" s="2">
        <f>'mrg bud'!K29</f>
        <v>0</v>
      </c>
      <c r="AC30" s="2">
        <f>'cf bud'!K29</f>
        <v>0</v>
      </c>
      <c r="AD30" s="2">
        <f>'sales bud'!L29</f>
        <v>0</v>
      </c>
      <c r="AE30" s="2">
        <f>'mrg bud'!L29</f>
        <v>0</v>
      </c>
      <c r="AF30" s="2">
        <f>'cf bud'!L29</f>
        <v>0</v>
      </c>
      <c r="AG30" s="2">
        <f>'sales bud'!M29</f>
        <v>0</v>
      </c>
      <c r="AH30" s="2">
        <f>'mrg bud'!M29</f>
        <v>0</v>
      </c>
      <c r="AI30" s="2">
        <f>'cf bud'!M29</f>
        <v>0</v>
      </c>
      <c r="AJ30" s="2">
        <f>'sales bud'!N29</f>
        <v>0</v>
      </c>
      <c r="AK30" s="2">
        <f>'mrg bud'!N29</f>
        <v>0</v>
      </c>
      <c r="AL30" s="2">
        <f>'cf bud'!N29</f>
        <v>0</v>
      </c>
      <c r="AM30" s="2">
        <f>'sales bud'!O29</f>
        <v>0</v>
      </c>
      <c r="AN30" s="2">
        <f>'mrg bud'!O29</f>
        <v>0</v>
      </c>
      <c r="AO30" s="2">
        <f>'cf bud'!O29</f>
        <v>0</v>
      </c>
      <c r="AP30" s="2">
        <f t="shared" si="3"/>
        <v>0</v>
      </c>
      <c r="AQ30" s="2">
        <f t="shared" si="4"/>
        <v>0</v>
      </c>
      <c r="AR30" s="2">
        <f t="shared" si="5"/>
        <v>0</v>
      </c>
    </row>
    <row r="31" spans="1:44">
      <c r="A31" t="str">
        <f>'sales bud'!A30</f>
        <v>ИП Катков Игорь Евгеньевич</v>
      </c>
      <c r="B31">
        <f>'sales bud'!B30</f>
        <v>0</v>
      </c>
      <c r="C31" s="208">
        <f>'sales bud'!C30</f>
        <v>0</v>
      </c>
      <c r="D31" s="208">
        <f>'mrg bud'!C30</f>
        <v>0</v>
      </c>
      <c r="E31" s="208">
        <f>'cf bud'!C30</f>
        <v>0</v>
      </c>
      <c r="F31" s="208">
        <f>'sales bud'!D30</f>
        <v>0</v>
      </c>
      <c r="G31" s="208">
        <f>'mrg bud'!D30</f>
        <v>0</v>
      </c>
      <c r="H31" s="208">
        <f>'cf bud'!D30</f>
        <v>0</v>
      </c>
      <c r="I31" s="208">
        <f>'sales bud'!E30</f>
        <v>0</v>
      </c>
      <c r="J31" s="208">
        <f>'mrg bud'!E30</f>
        <v>0</v>
      </c>
      <c r="K31" s="208">
        <f>'cf bud'!E30</f>
        <v>0</v>
      </c>
      <c r="L31" s="208">
        <f>'sales bud'!F30</f>
        <v>0</v>
      </c>
      <c r="M31" s="208">
        <f>'mrg bud'!F30</f>
        <v>0</v>
      </c>
      <c r="N31" s="208">
        <f>'cf bud'!F30</f>
        <v>0</v>
      </c>
      <c r="O31" s="208">
        <f>'sales bud'!G30</f>
        <v>0</v>
      </c>
      <c r="P31" s="208">
        <f>'mrg bud'!G30</f>
        <v>0</v>
      </c>
      <c r="Q31" s="208">
        <f>'cf bud'!G30</f>
        <v>0</v>
      </c>
      <c r="R31" s="208">
        <f>'sales bud'!H30</f>
        <v>0</v>
      </c>
      <c r="S31" s="208">
        <f>'mrg bud'!H30</f>
        <v>0</v>
      </c>
      <c r="T31" s="208">
        <f>'cf bud'!H30</f>
        <v>0</v>
      </c>
      <c r="U31" s="2">
        <f t="shared" si="0"/>
        <v>0</v>
      </c>
      <c r="V31" s="2">
        <f t="shared" si="1"/>
        <v>0</v>
      </c>
      <c r="W31" s="2">
        <f t="shared" si="2"/>
        <v>0</v>
      </c>
      <c r="X31" s="2">
        <f>'sales bud'!J30</f>
        <v>0</v>
      </c>
      <c r="Y31" s="2">
        <f>'mrg bud'!J30</f>
        <v>0</v>
      </c>
      <c r="Z31" s="2">
        <f>'cf bud'!J30</f>
        <v>0</v>
      </c>
      <c r="AA31" s="2">
        <f>'sales bud'!K30</f>
        <v>0</v>
      </c>
      <c r="AB31" s="2">
        <f>'mrg bud'!K30</f>
        <v>0</v>
      </c>
      <c r="AC31" s="2">
        <f>'cf bud'!K30</f>
        <v>0</v>
      </c>
      <c r="AD31" s="2">
        <f>'sales bud'!L30</f>
        <v>0</v>
      </c>
      <c r="AE31" s="2">
        <f>'mrg bud'!L30</f>
        <v>0</v>
      </c>
      <c r="AF31" s="2">
        <f>'cf bud'!L30</f>
        <v>0</v>
      </c>
      <c r="AG31" s="2">
        <f>'sales bud'!M30</f>
        <v>0</v>
      </c>
      <c r="AH31" s="2">
        <f>'mrg bud'!M30</f>
        <v>0</v>
      </c>
      <c r="AI31" s="2">
        <f>'cf bud'!M30</f>
        <v>0</v>
      </c>
      <c r="AJ31" s="2">
        <f>'sales bud'!N30</f>
        <v>0</v>
      </c>
      <c r="AK31" s="2">
        <f>'mrg bud'!N30</f>
        <v>0</v>
      </c>
      <c r="AL31" s="2">
        <f>'cf bud'!N30</f>
        <v>0</v>
      </c>
      <c r="AM31" s="2">
        <f>'sales bud'!O30</f>
        <v>0</v>
      </c>
      <c r="AN31" s="2">
        <f>'mrg bud'!O30</f>
        <v>0</v>
      </c>
      <c r="AO31" s="2">
        <f>'cf bud'!O30</f>
        <v>0</v>
      </c>
      <c r="AP31" s="2">
        <f t="shared" si="3"/>
        <v>0</v>
      </c>
      <c r="AQ31" s="2">
        <f t="shared" si="4"/>
        <v>0</v>
      </c>
      <c r="AR31" s="2">
        <f t="shared" si="5"/>
        <v>0</v>
      </c>
    </row>
    <row r="32" spans="1:44">
      <c r="A32" t="str">
        <f>'sales bud'!A31</f>
        <v>ИП Кравченко Владимир Геннадиевич</v>
      </c>
      <c r="B32">
        <f>'sales bud'!B31</f>
        <v>0</v>
      </c>
      <c r="C32" s="208">
        <f>'sales bud'!C31</f>
        <v>0</v>
      </c>
      <c r="D32" s="208">
        <f>'mrg bud'!C31</f>
        <v>0</v>
      </c>
      <c r="E32" s="208">
        <f>'cf bud'!C31</f>
        <v>0</v>
      </c>
      <c r="F32" s="208">
        <f>'sales bud'!D31</f>
        <v>0</v>
      </c>
      <c r="G32" s="208">
        <f>'mrg bud'!D31</f>
        <v>0</v>
      </c>
      <c r="H32" s="208">
        <f>'cf bud'!D31</f>
        <v>0</v>
      </c>
      <c r="I32" s="208">
        <f>'sales bud'!E31</f>
        <v>0</v>
      </c>
      <c r="J32" s="208">
        <f>'mrg bud'!E31</f>
        <v>0</v>
      </c>
      <c r="K32" s="208">
        <f>'cf bud'!E31</f>
        <v>0</v>
      </c>
      <c r="L32" s="208">
        <f>'sales bud'!F31</f>
        <v>0</v>
      </c>
      <c r="M32" s="208">
        <f>'mrg bud'!F31</f>
        <v>0</v>
      </c>
      <c r="N32" s="208">
        <f>'cf bud'!F31</f>
        <v>0</v>
      </c>
      <c r="O32" s="208">
        <f>'sales bud'!G31</f>
        <v>0</v>
      </c>
      <c r="P32" s="208">
        <f>'mrg bud'!G31</f>
        <v>0</v>
      </c>
      <c r="Q32" s="208">
        <f>'cf bud'!G31</f>
        <v>0</v>
      </c>
      <c r="R32" s="208">
        <f>'sales bud'!H31</f>
        <v>0</v>
      </c>
      <c r="S32" s="208">
        <f>'mrg bud'!H31</f>
        <v>0</v>
      </c>
      <c r="T32" s="208">
        <f>'cf bud'!H31</f>
        <v>0</v>
      </c>
      <c r="U32" s="2">
        <f t="shared" si="0"/>
        <v>0</v>
      </c>
      <c r="V32" s="2">
        <f t="shared" si="1"/>
        <v>0</v>
      </c>
      <c r="W32" s="2">
        <f t="shared" si="2"/>
        <v>0</v>
      </c>
      <c r="X32" s="2">
        <f>'sales bud'!J31</f>
        <v>0</v>
      </c>
      <c r="Y32" s="2">
        <f>'mrg bud'!J31</f>
        <v>0</v>
      </c>
      <c r="Z32" s="2">
        <f>'cf bud'!J31</f>
        <v>0</v>
      </c>
      <c r="AA32" s="2">
        <f>'sales bud'!K31</f>
        <v>0</v>
      </c>
      <c r="AB32" s="2">
        <f>'mrg bud'!K31</f>
        <v>0</v>
      </c>
      <c r="AC32" s="2">
        <f>'cf bud'!K31</f>
        <v>0</v>
      </c>
      <c r="AD32" s="2">
        <f>'sales bud'!L31</f>
        <v>0</v>
      </c>
      <c r="AE32" s="2">
        <f>'mrg bud'!L31</f>
        <v>0</v>
      </c>
      <c r="AF32" s="2">
        <f>'cf bud'!L31</f>
        <v>0</v>
      </c>
      <c r="AG32" s="2">
        <f>'sales bud'!M31</f>
        <v>0</v>
      </c>
      <c r="AH32" s="2">
        <f>'mrg bud'!M31</f>
        <v>0</v>
      </c>
      <c r="AI32" s="2">
        <f>'cf bud'!M31</f>
        <v>0</v>
      </c>
      <c r="AJ32" s="2">
        <f>'sales bud'!N31</f>
        <v>0</v>
      </c>
      <c r="AK32" s="2">
        <f>'mrg bud'!N31</f>
        <v>0</v>
      </c>
      <c r="AL32" s="2">
        <f>'cf bud'!N31</f>
        <v>0</v>
      </c>
      <c r="AM32" s="2">
        <f>'sales bud'!O31</f>
        <v>0</v>
      </c>
      <c r="AN32" s="2">
        <f>'mrg bud'!O31</f>
        <v>0</v>
      </c>
      <c r="AO32" s="2">
        <f>'cf bud'!O31</f>
        <v>0</v>
      </c>
      <c r="AP32" s="2">
        <f t="shared" si="3"/>
        <v>0</v>
      </c>
      <c r="AQ32" s="2">
        <f t="shared" si="4"/>
        <v>0</v>
      </c>
      <c r="AR32" s="2">
        <f t="shared" si="5"/>
        <v>0</v>
      </c>
    </row>
    <row r="33" spans="1:44">
      <c r="A33" t="str">
        <f>'sales bud'!A32</f>
        <v>ИП Крячко Сергей Владимирович</v>
      </c>
      <c r="B33">
        <f>'sales bud'!B32</f>
        <v>0</v>
      </c>
      <c r="C33" s="208">
        <f>'sales bud'!C32</f>
        <v>0</v>
      </c>
      <c r="D33" s="208">
        <f>'mrg bud'!C32</f>
        <v>0</v>
      </c>
      <c r="E33" s="208">
        <f>'cf bud'!C32</f>
        <v>20912</v>
      </c>
      <c r="F33" s="208">
        <f>'sales bud'!D32</f>
        <v>50587.600000000006</v>
      </c>
      <c r="G33" s="208">
        <f>'mrg bud'!D32</f>
        <v>18052.779614325082</v>
      </c>
      <c r="H33" s="208">
        <f>'cf bud'!D32</f>
        <v>50587.600000000006</v>
      </c>
      <c r="I33" s="208">
        <f>'sales bud'!E32</f>
        <v>202350.40000000002</v>
      </c>
      <c r="J33" s="208">
        <f>'mrg bud'!E32</f>
        <v>72211.118457300327</v>
      </c>
      <c r="K33" s="208">
        <f>'cf bud'!E32</f>
        <v>202350.40000000002</v>
      </c>
      <c r="L33" s="208">
        <f>'sales bud'!F32</f>
        <v>151762.79999999999</v>
      </c>
      <c r="M33" s="208">
        <f>'mrg bud'!F32</f>
        <v>54158.338842975223</v>
      </c>
      <c r="N33" s="208">
        <f>'cf bud'!F32</f>
        <v>151762.79999999999</v>
      </c>
      <c r="O33" s="208">
        <f>'sales bud'!G32</f>
        <v>101175.20000000001</v>
      </c>
      <c r="P33" s="208">
        <f>'mrg bud'!G32</f>
        <v>36105.559228650163</v>
      </c>
      <c r="Q33" s="208">
        <f>'cf bud'!G32</f>
        <v>101175.20000000001</v>
      </c>
      <c r="R33" s="208">
        <f>'sales bud'!H32</f>
        <v>0</v>
      </c>
      <c r="S33" s="208">
        <f>'mrg bud'!H32</f>
        <v>0</v>
      </c>
      <c r="T33" s="208">
        <f>'cf bud'!H32</f>
        <v>0</v>
      </c>
      <c r="U33" s="2">
        <f t="shared" si="0"/>
        <v>505876.00000000006</v>
      </c>
      <c r="V33" s="2">
        <f t="shared" si="1"/>
        <v>180527.79614325083</v>
      </c>
      <c r="W33" s="2">
        <f t="shared" si="2"/>
        <v>526788</v>
      </c>
      <c r="X33" s="2">
        <f>'sales bud'!J32</f>
        <v>0</v>
      </c>
      <c r="Y33" s="2">
        <f>'mrg bud'!J32</f>
        <v>0</v>
      </c>
      <c r="Z33" s="2">
        <f>'cf bud'!J32</f>
        <v>0</v>
      </c>
      <c r="AA33" s="2">
        <f>'sales bud'!K32</f>
        <v>137463.61499999999</v>
      </c>
      <c r="AB33" s="2">
        <f>'mrg bud'!K32</f>
        <v>49055.506617895109</v>
      </c>
      <c r="AC33" s="2">
        <f>'cf bud'!K32</f>
        <v>137463.61499999999</v>
      </c>
      <c r="AD33" s="2">
        <f>'sales bud'!L32</f>
        <v>183284.82</v>
      </c>
      <c r="AE33" s="2">
        <f>'mrg bud'!L32</f>
        <v>65407.342157193489</v>
      </c>
      <c r="AF33" s="2">
        <f>'cf bud'!L32</f>
        <v>183284.82</v>
      </c>
      <c r="AG33" s="2">
        <f>'sales bud'!M32</f>
        <v>137463.61499999999</v>
      </c>
      <c r="AH33" s="2">
        <f>'mrg bud'!M32</f>
        <v>49055.506617895109</v>
      </c>
      <c r="AI33" s="2">
        <f>'cf bud'!M32</f>
        <v>116551.61499999999</v>
      </c>
      <c r="AJ33" s="2">
        <f>'sales bud'!N32</f>
        <v>0</v>
      </c>
      <c r="AK33" s="2">
        <f>'mrg bud'!N32</f>
        <v>0</v>
      </c>
      <c r="AL33" s="2">
        <f>'cf bud'!N32</f>
        <v>0</v>
      </c>
      <c r="AM33" s="2">
        <f>'sales bud'!O32</f>
        <v>0</v>
      </c>
      <c r="AN33" s="2">
        <f>'mrg bud'!O32</f>
        <v>0</v>
      </c>
      <c r="AO33" s="2">
        <f>'cf bud'!O32</f>
        <v>0</v>
      </c>
      <c r="AP33" s="2">
        <f t="shared" si="3"/>
        <v>458212.05</v>
      </c>
      <c r="AQ33" s="2">
        <f t="shared" si="4"/>
        <v>163518.35539298371</v>
      </c>
      <c r="AR33" s="2">
        <f t="shared" si="5"/>
        <v>437300.05</v>
      </c>
    </row>
    <row r="34" spans="1:44">
      <c r="A34" t="str">
        <f>'sales bud'!A33</f>
        <v>ИП Марин Сергей Валериевич</v>
      </c>
      <c r="B34">
        <f>'sales bud'!B33</f>
        <v>0</v>
      </c>
      <c r="C34" s="208">
        <f>'sales bud'!C33</f>
        <v>0</v>
      </c>
      <c r="D34" s="208">
        <f>'mrg bud'!C33</f>
        <v>0</v>
      </c>
      <c r="E34" s="208">
        <f>'cf bud'!C33</f>
        <v>143568</v>
      </c>
      <c r="F34" s="208">
        <f>'sales bud'!D33</f>
        <v>231330.57999999978</v>
      </c>
      <c r="G34" s="208">
        <f>'mrg bud'!D33</f>
        <v>71612.119880179322</v>
      </c>
      <c r="H34" s="208">
        <f>'cf bud'!D33</f>
        <v>231330.57999999978</v>
      </c>
      <c r="I34" s="208">
        <f>'sales bud'!E33</f>
        <v>925322.31999999913</v>
      </c>
      <c r="J34" s="208">
        <f>'mrg bud'!E33</f>
        <v>286448.47952071729</v>
      </c>
      <c r="K34" s="208">
        <f>'cf bud'!E33</f>
        <v>925322.31999999913</v>
      </c>
      <c r="L34" s="208">
        <f>'sales bud'!F33</f>
        <v>693991.73999999918</v>
      </c>
      <c r="M34" s="208">
        <f>'mrg bud'!F33</f>
        <v>214836.35964053788</v>
      </c>
      <c r="N34" s="208">
        <f>'cf bud'!F33</f>
        <v>693991.73999999918</v>
      </c>
      <c r="O34" s="208">
        <f>'sales bud'!G33</f>
        <v>462661.15999999957</v>
      </c>
      <c r="P34" s="208">
        <f>'mrg bud'!G33</f>
        <v>143224.23976035864</v>
      </c>
      <c r="Q34" s="208">
        <f>'cf bud'!G33</f>
        <v>462661.15999999957</v>
      </c>
      <c r="R34" s="208">
        <f>'sales bud'!H33</f>
        <v>0</v>
      </c>
      <c r="S34" s="208">
        <f>'mrg bud'!H33</f>
        <v>0</v>
      </c>
      <c r="T34" s="208">
        <f>'cf bud'!H33</f>
        <v>0</v>
      </c>
      <c r="U34" s="2">
        <f t="shared" si="0"/>
        <v>2313305.799999998</v>
      </c>
      <c r="V34" s="2">
        <f t="shared" si="1"/>
        <v>716121.19880179316</v>
      </c>
      <c r="W34" s="2">
        <f t="shared" si="2"/>
        <v>2456873.799999998</v>
      </c>
      <c r="X34" s="2">
        <f>'sales bud'!J33</f>
        <v>0</v>
      </c>
      <c r="Y34" s="2">
        <f>'mrg bud'!J33</f>
        <v>0</v>
      </c>
      <c r="Z34" s="2">
        <f>'cf bud'!J33</f>
        <v>0</v>
      </c>
      <c r="AA34" s="2">
        <f>'sales bud'!K33</f>
        <v>468633.05999999994</v>
      </c>
      <c r="AB34" s="2">
        <f>'mrg bud'!K33</f>
        <v>144908.18181818185</v>
      </c>
      <c r="AC34" s="2">
        <f>'cf bud'!K33</f>
        <v>468633.05999999994</v>
      </c>
      <c r="AD34" s="2">
        <f>'sales bud'!L33</f>
        <v>624844.08000000007</v>
      </c>
      <c r="AE34" s="2">
        <f>'mrg bud'!L33</f>
        <v>193210.90909090918</v>
      </c>
      <c r="AF34" s="2">
        <f>'cf bud'!L33</f>
        <v>624844.08000000007</v>
      </c>
      <c r="AG34" s="2">
        <f>'sales bud'!M33</f>
        <v>312422.04000000004</v>
      </c>
      <c r="AH34" s="2">
        <f>'mrg bud'!M33</f>
        <v>96605.454545454588</v>
      </c>
      <c r="AI34" s="2">
        <f>'cf bud'!M33</f>
        <v>168854.04000000004</v>
      </c>
      <c r="AJ34" s="2">
        <f>'sales bud'!N33</f>
        <v>156211.02000000002</v>
      </c>
      <c r="AK34" s="2">
        <f>'mrg bud'!N33</f>
        <v>48302.727272727294</v>
      </c>
      <c r="AL34" s="2">
        <f>'cf bud'!N33</f>
        <v>156211.02000000002</v>
      </c>
      <c r="AM34" s="2">
        <f>'sales bud'!O33</f>
        <v>0</v>
      </c>
      <c r="AN34" s="2">
        <f>'mrg bud'!O33</f>
        <v>0</v>
      </c>
      <c r="AO34" s="2">
        <f>'cf bud'!O33</f>
        <v>0</v>
      </c>
      <c r="AP34" s="2">
        <f t="shared" si="3"/>
        <v>1562110.2000000002</v>
      </c>
      <c r="AQ34" s="2">
        <f t="shared" si="4"/>
        <v>483027.27272727294</v>
      </c>
      <c r="AR34" s="2">
        <f t="shared" si="5"/>
        <v>1418542.2000000002</v>
      </c>
    </row>
    <row r="35" spans="1:44">
      <c r="A35" t="str">
        <f>'sales bud'!A34</f>
        <v>ИП Маркарян Арсен Владимирович</v>
      </c>
      <c r="B35">
        <f>'sales bud'!B34</f>
        <v>0</v>
      </c>
      <c r="C35" s="208">
        <f>'sales bud'!C34</f>
        <v>0</v>
      </c>
      <c r="D35" s="208">
        <f>'mrg bud'!C34</f>
        <v>0</v>
      </c>
      <c r="E35" s="208">
        <f>'cf bud'!C34</f>
        <v>0</v>
      </c>
      <c r="F35" s="208">
        <f>'sales bud'!D34</f>
        <v>14736.397499999999</v>
      </c>
      <c r="G35" s="208">
        <f>'mrg bud'!D34</f>
        <v>4556.7091836734699</v>
      </c>
      <c r="H35" s="208">
        <f>'cf bud'!D34</f>
        <v>14736.397499999999</v>
      </c>
      <c r="I35" s="208">
        <f>'sales bud'!E34</f>
        <v>29472.794999999998</v>
      </c>
      <c r="J35" s="208">
        <f>'mrg bud'!E34</f>
        <v>9113.4183673469397</v>
      </c>
      <c r="K35" s="208">
        <f>'cf bud'!E34</f>
        <v>29472.794999999998</v>
      </c>
      <c r="L35" s="208">
        <f>'sales bud'!F34</f>
        <v>36840.993749999994</v>
      </c>
      <c r="M35" s="208">
        <f>'mrg bud'!F34</f>
        <v>11391.772959183676</v>
      </c>
      <c r="N35" s="208">
        <f>'cf bud'!F34</f>
        <v>36840.993749999994</v>
      </c>
      <c r="O35" s="208">
        <f>'sales bud'!G34</f>
        <v>44209.19249999999</v>
      </c>
      <c r="P35" s="208">
        <f>'mrg bud'!G34</f>
        <v>13670.12755102041</v>
      </c>
      <c r="Q35" s="208">
        <f>'cf bud'!G34</f>
        <v>44209.19249999999</v>
      </c>
      <c r="R35" s="208">
        <f>'sales bud'!H34</f>
        <v>22104.596249999995</v>
      </c>
      <c r="S35" s="208">
        <f>'mrg bud'!H34</f>
        <v>6835.0637755102052</v>
      </c>
      <c r="T35" s="208">
        <f>'cf bud'!H34</f>
        <v>22104.596249999995</v>
      </c>
      <c r="U35" s="2">
        <f t="shared" si="0"/>
        <v>147363.97499999998</v>
      </c>
      <c r="V35" s="2">
        <f t="shared" si="1"/>
        <v>45567.091836734704</v>
      </c>
      <c r="W35" s="2">
        <f t="shared" si="2"/>
        <v>147363.97499999998</v>
      </c>
      <c r="X35" s="2">
        <f>'sales bud'!J34</f>
        <v>19139.895000000004</v>
      </c>
      <c r="Y35" s="2">
        <f>'mrg bud'!J34</f>
        <v>5918.3348794063131</v>
      </c>
      <c r="Z35" s="2">
        <f>'cf bud'!J34</f>
        <v>19139.895000000004</v>
      </c>
      <c r="AA35" s="2">
        <f>'sales bud'!K34</f>
        <v>19139.895000000004</v>
      </c>
      <c r="AB35" s="2">
        <f>'mrg bud'!K34</f>
        <v>5918.3348794063131</v>
      </c>
      <c r="AC35" s="2">
        <f>'cf bud'!K34</f>
        <v>19139.895000000004</v>
      </c>
      <c r="AD35" s="2">
        <f>'sales bud'!L34</f>
        <v>57419.684999999998</v>
      </c>
      <c r="AE35" s="2">
        <f>'mrg bud'!L34</f>
        <v>17755.004638218932</v>
      </c>
      <c r="AF35" s="2">
        <f>'cf bud'!L34</f>
        <v>57419.684999999998</v>
      </c>
      <c r="AG35" s="2">
        <f>'sales bud'!M34</f>
        <v>95699.475000000006</v>
      </c>
      <c r="AH35" s="2">
        <f>'mrg bud'!M34</f>
        <v>29591.674397031558</v>
      </c>
      <c r="AI35" s="2">
        <f>'cf bud'!M34</f>
        <v>95699.475000000006</v>
      </c>
      <c r="AJ35" s="2">
        <f>'sales bud'!N34</f>
        <v>0</v>
      </c>
      <c r="AK35" s="2">
        <f>'mrg bud'!N34</f>
        <v>0</v>
      </c>
      <c r="AL35" s="2">
        <f>'cf bud'!N34</f>
        <v>0</v>
      </c>
      <c r="AM35" s="2">
        <f>'sales bud'!O34</f>
        <v>0</v>
      </c>
      <c r="AN35" s="2">
        <f>'mrg bud'!O34</f>
        <v>0</v>
      </c>
      <c r="AO35" s="2">
        <f>'cf bud'!O34</f>
        <v>0</v>
      </c>
      <c r="AP35" s="2">
        <f t="shared" si="3"/>
        <v>191398.95</v>
      </c>
      <c r="AQ35" s="2">
        <f t="shared" si="4"/>
        <v>59183.348794063117</v>
      </c>
      <c r="AR35" s="2">
        <f t="shared" si="5"/>
        <v>191398.95</v>
      </c>
    </row>
    <row r="36" spans="1:44">
      <c r="A36" t="str">
        <f>'sales bud'!A35</f>
        <v>ИП Мельник Андрей Анатольевич</v>
      </c>
      <c r="B36">
        <f>'sales bud'!B35</f>
        <v>0</v>
      </c>
      <c r="C36" s="208">
        <f>'sales bud'!C35</f>
        <v>0</v>
      </c>
      <c r="D36" s="208">
        <f>'mrg bud'!C35</f>
        <v>0</v>
      </c>
      <c r="E36" s="208">
        <f>'cf bud'!C35</f>
        <v>0</v>
      </c>
      <c r="F36" s="208">
        <f>'sales bud'!D35</f>
        <v>62815.087499999994</v>
      </c>
      <c r="G36" s="208">
        <f>'mrg bud'!D35</f>
        <v>19423.341836734704</v>
      </c>
      <c r="H36" s="208">
        <f>'cf bud'!D35</f>
        <v>62815.087499999994</v>
      </c>
      <c r="I36" s="208">
        <f>'sales bud'!E35</f>
        <v>104691.8125</v>
      </c>
      <c r="J36" s="208">
        <f>'mrg bud'!E35</f>
        <v>32372.23639455784</v>
      </c>
      <c r="K36" s="208">
        <f>'cf bud'!E35</f>
        <v>104691.8125</v>
      </c>
      <c r="L36" s="208">
        <f>'sales bud'!F35</f>
        <v>104691.8125</v>
      </c>
      <c r="M36" s="208">
        <f>'mrg bud'!F35</f>
        <v>32372.23639455784</v>
      </c>
      <c r="N36" s="208">
        <f>'cf bud'!F35</f>
        <v>104691.8125</v>
      </c>
      <c r="O36" s="208">
        <f>'sales bud'!G35</f>
        <v>104691.8125</v>
      </c>
      <c r="P36" s="208">
        <f>'mrg bud'!G35</f>
        <v>32372.23639455784</v>
      </c>
      <c r="Q36" s="208">
        <f>'cf bud'!G35</f>
        <v>104691.8125</v>
      </c>
      <c r="R36" s="208">
        <f>'sales bud'!H35</f>
        <v>41876.725000000006</v>
      </c>
      <c r="S36" s="208">
        <f>'mrg bud'!H35</f>
        <v>12948.89455782314</v>
      </c>
      <c r="T36" s="208">
        <f>'cf bud'!H35</f>
        <v>41876.725000000006</v>
      </c>
      <c r="U36" s="2">
        <f t="shared" si="0"/>
        <v>418767.25</v>
      </c>
      <c r="V36" s="2">
        <f t="shared" si="1"/>
        <v>129488.94557823136</v>
      </c>
      <c r="W36" s="2">
        <f t="shared" si="2"/>
        <v>418767.25</v>
      </c>
      <c r="X36" s="2">
        <f>'sales bud'!J35</f>
        <v>0</v>
      </c>
      <c r="Y36" s="2">
        <f>'mrg bud'!J35</f>
        <v>0</v>
      </c>
      <c r="Z36" s="2">
        <f>'cf bud'!J35</f>
        <v>0</v>
      </c>
      <c r="AA36" s="2">
        <f>'sales bud'!K35</f>
        <v>0</v>
      </c>
      <c r="AB36" s="2">
        <f>'mrg bud'!K35</f>
        <v>0</v>
      </c>
      <c r="AC36" s="2">
        <f>'cf bud'!K35</f>
        <v>0</v>
      </c>
      <c r="AD36" s="2">
        <f>'sales bud'!L35</f>
        <v>0</v>
      </c>
      <c r="AE36" s="2">
        <f>'mrg bud'!L35</f>
        <v>0</v>
      </c>
      <c r="AF36" s="2">
        <f>'cf bud'!L35</f>
        <v>0</v>
      </c>
      <c r="AG36" s="2">
        <f>'sales bud'!M35</f>
        <v>0</v>
      </c>
      <c r="AH36" s="2">
        <f>'mrg bud'!M35</f>
        <v>0</v>
      </c>
      <c r="AI36" s="2">
        <f>'cf bud'!M35</f>
        <v>0</v>
      </c>
      <c r="AJ36" s="2">
        <f>'sales bud'!N35</f>
        <v>0</v>
      </c>
      <c r="AK36" s="2">
        <f>'mrg bud'!N35</f>
        <v>0</v>
      </c>
      <c r="AL36" s="2">
        <f>'cf bud'!N35</f>
        <v>0</v>
      </c>
      <c r="AM36" s="2">
        <f>'sales bud'!O35</f>
        <v>0</v>
      </c>
      <c r="AN36" s="2">
        <f>'mrg bud'!O35</f>
        <v>0</v>
      </c>
      <c r="AO36" s="2">
        <f>'cf bud'!O35</f>
        <v>0</v>
      </c>
      <c r="AP36" s="2">
        <f t="shared" si="3"/>
        <v>0</v>
      </c>
      <c r="AQ36" s="2">
        <f t="shared" si="4"/>
        <v>0</v>
      </c>
      <c r="AR36" s="2">
        <f t="shared" si="5"/>
        <v>0</v>
      </c>
    </row>
    <row r="37" spans="1:44">
      <c r="A37" t="str">
        <f>'sales bud'!A36</f>
        <v>СкейтСкай ООО</v>
      </c>
      <c r="B37">
        <f>'sales bud'!B36</f>
        <v>0</v>
      </c>
      <c r="C37" s="208">
        <f>'sales bud'!C36</f>
        <v>0</v>
      </c>
      <c r="D37" s="208">
        <f>'mrg bud'!C36</f>
        <v>0</v>
      </c>
      <c r="E37" s="208">
        <f>'cf bud'!C36</f>
        <v>0</v>
      </c>
      <c r="F37" s="208">
        <f>'sales bud'!D36</f>
        <v>214283.52000000002</v>
      </c>
      <c r="G37" s="208">
        <f>'mrg bud'!D36</f>
        <v>66564.175265306156</v>
      </c>
      <c r="H37" s="208">
        <f>'cf bud'!D36</f>
        <v>214283.52000000002</v>
      </c>
      <c r="I37" s="208">
        <f>'sales bud'!E36</f>
        <v>535708.80000000005</v>
      </c>
      <c r="J37" s="208">
        <f>'mrg bud'!E36</f>
        <v>166410.43816326541</v>
      </c>
      <c r="K37" s="208">
        <f>'cf bud'!E36</f>
        <v>535708.80000000005</v>
      </c>
      <c r="L37" s="208">
        <f>'sales bud'!F36</f>
        <v>642850.56000000006</v>
      </c>
      <c r="M37" s="208">
        <f>'mrg bud'!F36</f>
        <v>199692.52579591848</v>
      </c>
      <c r="N37" s="208">
        <f>'cf bud'!F36</f>
        <v>642850.56000000006</v>
      </c>
      <c r="O37" s="208">
        <f>'sales bud'!G36</f>
        <v>428567.04000000004</v>
      </c>
      <c r="P37" s="208">
        <f>'mrg bud'!G36</f>
        <v>133128.35053061231</v>
      </c>
      <c r="Q37" s="208">
        <f>'cf bud'!G36</f>
        <v>428567.04000000004</v>
      </c>
      <c r="R37" s="208">
        <f>'sales bud'!H36</f>
        <v>321425.28000000003</v>
      </c>
      <c r="S37" s="208">
        <f>'mrg bud'!H36</f>
        <v>99846.262897959241</v>
      </c>
      <c r="T37" s="208">
        <f>'cf bud'!H36</f>
        <v>321425.28000000003</v>
      </c>
      <c r="U37" s="2">
        <f t="shared" si="0"/>
        <v>2142835.2000000002</v>
      </c>
      <c r="V37" s="2">
        <f t="shared" si="1"/>
        <v>665641.75265306153</v>
      </c>
      <c r="W37" s="2">
        <f t="shared" si="2"/>
        <v>2142835.2000000002</v>
      </c>
      <c r="X37" s="2">
        <f>'sales bud'!J36</f>
        <v>0</v>
      </c>
      <c r="Y37" s="2">
        <f>'mrg bud'!J36</f>
        <v>0</v>
      </c>
      <c r="Z37" s="2">
        <f>'cf bud'!J36</f>
        <v>0</v>
      </c>
      <c r="AA37" s="2">
        <f>'sales bud'!K36</f>
        <v>0</v>
      </c>
      <c r="AB37" s="2">
        <f>'mrg bud'!K36</f>
        <v>0</v>
      </c>
      <c r="AC37" s="2">
        <f>'cf bud'!K36</f>
        <v>0</v>
      </c>
      <c r="AD37" s="2">
        <f>'sales bud'!L36</f>
        <v>0</v>
      </c>
      <c r="AE37" s="2">
        <f>'mrg bud'!L36</f>
        <v>0</v>
      </c>
      <c r="AF37" s="2">
        <f>'cf bud'!L36</f>
        <v>0</v>
      </c>
      <c r="AG37" s="2">
        <f>'sales bud'!M36</f>
        <v>0</v>
      </c>
      <c r="AH37" s="2">
        <f>'mrg bud'!M36</f>
        <v>0</v>
      </c>
      <c r="AI37" s="2">
        <f>'cf bud'!M36</f>
        <v>0</v>
      </c>
      <c r="AJ37" s="2">
        <f>'sales bud'!N36</f>
        <v>0</v>
      </c>
      <c r="AK37" s="2">
        <f>'mrg bud'!N36</f>
        <v>0</v>
      </c>
      <c r="AL37" s="2">
        <f>'cf bud'!N36</f>
        <v>0</v>
      </c>
      <c r="AM37" s="2">
        <f>'sales bud'!O36</f>
        <v>0</v>
      </c>
      <c r="AN37" s="2">
        <f>'mrg bud'!O36</f>
        <v>0</v>
      </c>
      <c r="AO37" s="2">
        <f>'cf bud'!O36</f>
        <v>0</v>
      </c>
      <c r="AP37" s="2">
        <f t="shared" si="3"/>
        <v>0</v>
      </c>
      <c r="AQ37" s="2">
        <f t="shared" si="4"/>
        <v>0</v>
      </c>
      <c r="AR37" s="2">
        <f t="shared" si="5"/>
        <v>0</v>
      </c>
    </row>
    <row r="38" spans="1:44">
      <c r="A38" t="str">
        <f>'sales bud'!A37</f>
        <v>ИП Неганов Дмитрий Витальевич</v>
      </c>
      <c r="B38">
        <f>'sales bud'!B37</f>
        <v>0</v>
      </c>
      <c r="C38" s="208">
        <f>'sales bud'!C37</f>
        <v>0</v>
      </c>
      <c r="D38" s="208">
        <f>'mrg bud'!C37</f>
        <v>0</v>
      </c>
      <c r="E38" s="208">
        <f>'cf bud'!C37</f>
        <v>0</v>
      </c>
      <c r="F38" s="208">
        <f>'sales bud'!D37</f>
        <v>0</v>
      </c>
      <c r="G38" s="208">
        <f>'mrg bud'!D37</f>
        <v>0</v>
      </c>
      <c r="H38" s="208">
        <f>'cf bud'!D37</f>
        <v>0</v>
      </c>
      <c r="I38" s="208">
        <f>'sales bud'!E37</f>
        <v>718427.40199999977</v>
      </c>
      <c r="J38" s="208">
        <f>'mrg bud'!E37</f>
        <v>198453.11310663633</v>
      </c>
      <c r="K38" s="208">
        <f>'cf bud'!E37</f>
        <v>718427.40199999977</v>
      </c>
      <c r="L38" s="208">
        <f>'sales bud'!F37</f>
        <v>615794.91599999974</v>
      </c>
      <c r="M38" s="208">
        <f>'mrg bud'!F37</f>
        <v>170102.66837711685</v>
      </c>
      <c r="N38" s="208">
        <f>'cf bud'!F37</f>
        <v>615794.91599999974</v>
      </c>
      <c r="O38" s="208">
        <f>'sales bud'!G37</f>
        <v>513162.42999999982</v>
      </c>
      <c r="P38" s="208">
        <f>'mrg bud'!G37</f>
        <v>141752.22364759742</v>
      </c>
      <c r="Q38" s="208">
        <f>'cf bud'!G37</f>
        <v>513162.42999999982</v>
      </c>
      <c r="R38" s="208">
        <f>'sales bud'!H37</f>
        <v>205264.97199999992</v>
      </c>
      <c r="S38" s="208">
        <f>'mrg bud'!H37</f>
        <v>56700.889459038954</v>
      </c>
      <c r="T38" s="208">
        <f>'cf bud'!H37</f>
        <v>205264.97199999992</v>
      </c>
      <c r="U38" s="2">
        <f t="shared" si="0"/>
        <v>2052649.719999999</v>
      </c>
      <c r="V38" s="2">
        <f t="shared" si="1"/>
        <v>567008.89459038957</v>
      </c>
      <c r="W38" s="2">
        <f t="shared" si="2"/>
        <v>2052649.719999999</v>
      </c>
      <c r="X38" s="2">
        <f>'sales bud'!J37</f>
        <v>0</v>
      </c>
      <c r="Y38" s="2">
        <f>'mrg bud'!J37</f>
        <v>0</v>
      </c>
      <c r="Z38" s="2">
        <f>'cf bud'!J37</f>
        <v>0</v>
      </c>
      <c r="AA38" s="2">
        <f>'sales bud'!K37</f>
        <v>0</v>
      </c>
      <c r="AB38" s="2">
        <f>'mrg bud'!K37</f>
        <v>0</v>
      </c>
      <c r="AC38" s="2">
        <f>'cf bud'!K37</f>
        <v>0</v>
      </c>
      <c r="AD38" s="2">
        <f>'sales bud'!L37</f>
        <v>0</v>
      </c>
      <c r="AE38" s="2">
        <f>'mrg bud'!L37</f>
        <v>0</v>
      </c>
      <c r="AF38" s="2">
        <f>'cf bud'!L37</f>
        <v>0</v>
      </c>
      <c r="AG38" s="2">
        <f>'sales bud'!M37</f>
        <v>0</v>
      </c>
      <c r="AH38" s="2">
        <f>'mrg bud'!M37</f>
        <v>0</v>
      </c>
      <c r="AI38" s="2">
        <f>'cf bud'!M37</f>
        <v>0</v>
      </c>
      <c r="AJ38" s="2">
        <f>'sales bud'!N37</f>
        <v>0</v>
      </c>
      <c r="AK38" s="2">
        <f>'mrg bud'!N37</f>
        <v>0</v>
      </c>
      <c r="AL38" s="2">
        <f>'cf bud'!N37</f>
        <v>0</v>
      </c>
      <c r="AM38" s="2">
        <f>'sales bud'!O37</f>
        <v>0</v>
      </c>
      <c r="AN38" s="2">
        <f>'mrg bud'!O37</f>
        <v>0</v>
      </c>
      <c r="AO38" s="2">
        <f>'cf bud'!O37</f>
        <v>0</v>
      </c>
      <c r="AP38" s="2">
        <f t="shared" si="3"/>
        <v>0</v>
      </c>
      <c r="AQ38" s="2">
        <f t="shared" si="4"/>
        <v>0</v>
      </c>
      <c r="AR38" s="2">
        <f t="shared" si="5"/>
        <v>0</v>
      </c>
    </row>
    <row r="39" spans="1:44">
      <c r="A39" t="str">
        <f>'sales bud'!A38</f>
        <v>ИП Никольская Екатерина Николаевна</v>
      </c>
      <c r="B39">
        <f>'sales bud'!B38</f>
        <v>0</v>
      </c>
      <c r="C39" s="208">
        <f>'sales bud'!C38</f>
        <v>0</v>
      </c>
      <c r="D39" s="208">
        <f>'mrg bud'!C38</f>
        <v>0</v>
      </c>
      <c r="E39" s="208">
        <f>'cf bud'!C38</f>
        <v>22962</v>
      </c>
      <c r="F39" s="208">
        <f>'sales bud'!D38</f>
        <v>0</v>
      </c>
      <c r="G39" s="208">
        <f>'mrg bud'!D38</f>
        <v>0</v>
      </c>
      <c r="H39" s="208">
        <f>'cf bud'!D38</f>
        <v>0</v>
      </c>
      <c r="I39" s="208">
        <f>'sales bud'!E38</f>
        <v>0</v>
      </c>
      <c r="J39" s="208">
        <f>'mrg bud'!E38</f>
        <v>0</v>
      </c>
      <c r="K39" s="208">
        <f>'cf bud'!E38</f>
        <v>0</v>
      </c>
      <c r="L39" s="208">
        <f>'sales bud'!F38</f>
        <v>104972.05124999999</v>
      </c>
      <c r="M39" s="208">
        <f>'mrg bud'!F38</f>
        <v>32458.890306122448</v>
      </c>
      <c r="N39" s="208">
        <f>'cf bud'!F38</f>
        <v>104972.05124999999</v>
      </c>
      <c r="O39" s="208">
        <f>'sales bud'!G38</f>
        <v>69981.367499999993</v>
      </c>
      <c r="P39" s="208">
        <f>'mrg bud'!G38</f>
        <v>21639.260204081635</v>
      </c>
      <c r="Q39" s="208">
        <f>'cf bud'!G38</f>
        <v>69981.367499999993</v>
      </c>
      <c r="R39" s="208">
        <f>'sales bud'!H38</f>
        <v>58317.806249999994</v>
      </c>
      <c r="S39" s="208">
        <f>'mrg bud'!H38</f>
        <v>18032.7168367347</v>
      </c>
      <c r="T39" s="208">
        <f>'cf bud'!H38</f>
        <v>58317.806249999994</v>
      </c>
      <c r="U39" s="2">
        <f t="shared" si="0"/>
        <v>233271.22499999998</v>
      </c>
      <c r="V39" s="2">
        <f t="shared" si="1"/>
        <v>72130.867346938787</v>
      </c>
      <c r="W39" s="2">
        <f t="shared" si="2"/>
        <v>256233.22499999998</v>
      </c>
      <c r="X39" s="2">
        <f>'sales bud'!J38</f>
        <v>0</v>
      </c>
      <c r="Y39" s="2">
        <f>'mrg bud'!J38</f>
        <v>0</v>
      </c>
      <c r="Z39" s="2">
        <f>'cf bud'!J38</f>
        <v>0</v>
      </c>
      <c r="AA39" s="2">
        <f>'sales bud'!K38</f>
        <v>51664.5</v>
      </c>
      <c r="AB39" s="2">
        <f>'mrg bud'!K38</f>
        <v>15975.417439703157</v>
      </c>
      <c r="AC39" s="2">
        <f>'cf bud'!K38</f>
        <v>51664.5</v>
      </c>
      <c r="AD39" s="2">
        <f>'sales bud'!L38</f>
        <v>51664.5</v>
      </c>
      <c r="AE39" s="2">
        <f>'mrg bud'!L38</f>
        <v>15975.417439703157</v>
      </c>
      <c r="AF39" s="2">
        <f>'cf bud'!L38</f>
        <v>51664.5</v>
      </c>
      <c r="AG39" s="2">
        <f>'sales bud'!M38</f>
        <v>51664.5</v>
      </c>
      <c r="AH39" s="2">
        <f>'mrg bud'!M38</f>
        <v>15975.417439703157</v>
      </c>
      <c r="AI39" s="2">
        <f>'cf bud'!M38</f>
        <v>51664.5</v>
      </c>
      <c r="AJ39" s="2">
        <f>'sales bud'!N38</f>
        <v>51664.5</v>
      </c>
      <c r="AK39" s="2">
        <f>'mrg bud'!N38</f>
        <v>15975.417439703157</v>
      </c>
      <c r="AL39" s="2">
        <f>'cf bud'!N38</f>
        <v>28702.5</v>
      </c>
      <c r="AM39" s="2">
        <f>'sales bud'!O38</f>
        <v>0</v>
      </c>
      <c r="AN39" s="2">
        <f>'mrg bud'!O38</f>
        <v>0</v>
      </c>
      <c r="AO39" s="2">
        <f>'cf bud'!O38</f>
        <v>0</v>
      </c>
      <c r="AP39" s="2">
        <f t="shared" si="3"/>
        <v>206658</v>
      </c>
      <c r="AQ39" s="2">
        <f t="shared" si="4"/>
        <v>63901.669758812626</v>
      </c>
      <c r="AR39" s="2">
        <f t="shared" si="5"/>
        <v>183696</v>
      </c>
    </row>
    <row r="40" spans="1:44">
      <c r="A40" t="str">
        <f>'sales bud'!A39</f>
        <v>ИП Пилюгина Юлия Юрьевна</v>
      </c>
      <c r="B40">
        <f>'sales bud'!B39</f>
        <v>0</v>
      </c>
      <c r="C40" s="208">
        <f>'sales bud'!C39</f>
        <v>0</v>
      </c>
      <c r="D40" s="208">
        <f>'mrg bud'!C39</f>
        <v>0</v>
      </c>
      <c r="E40" s="208">
        <f>'cf bud'!C39</f>
        <v>0</v>
      </c>
      <c r="F40" s="208">
        <f>'sales bud'!D39</f>
        <v>0</v>
      </c>
      <c r="G40" s="208">
        <f>'mrg bud'!D39</f>
        <v>0</v>
      </c>
      <c r="H40" s="208">
        <f>'cf bud'!D39</f>
        <v>0</v>
      </c>
      <c r="I40" s="208">
        <f>'sales bud'!E39</f>
        <v>0</v>
      </c>
      <c r="J40" s="208">
        <f>'mrg bud'!E39</f>
        <v>0</v>
      </c>
      <c r="K40" s="208">
        <f>'cf bud'!E39</f>
        <v>0</v>
      </c>
      <c r="L40" s="208">
        <f>'sales bud'!F39</f>
        <v>0</v>
      </c>
      <c r="M40" s="208">
        <f>'mrg bud'!F39</f>
        <v>0</v>
      </c>
      <c r="N40" s="208">
        <f>'cf bud'!F39</f>
        <v>0</v>
      </c>
      <c r="O40" s="208">
        <f>'sales bud'!G39</f>
        <v>0</v>
      </c>
      <c r="P40" s="208">
        <f>'mrg bud'!G39</f>
        <v>0</v>
      </c>
      <c r="Q40" s="208">
        <f>'cf bud'!G39</f>
        <v>0</v>
      </c>
      <c r="R40" s="208">
        <f>'sales bud'!H39</f>
        <v>0</v>
      </c>
      <c r="S40" s="208">
        <f>'mrg bud'!H39</f>
        <v>0</v>
      </c>
      <c r="T40" s="208">
        <f>'cf bud'!H39</f>
        <v>0</v>
      </c>
      <c r="U40" s="2">
        <f t="shared" si="0"/>
        <v>0</v>
      </c>
      <c r="V40" s="2">
        <f t="shared" si="1"/>
        <v>0</v>
      </c>
      <c r="W40" s="2">
        <f t="shared" si="2"/>
        <v>0</v>
      </c>
      <c r="X40" s="2">
        <f>'sales bud'!J39</f>
        <v>0</v>
      </c>
      <c r="Y40" s="2">
        <f>'mrg bud'!J39</f>
        <v>0</v>
      </c>
      <c r="Z40" s="2">
        <f>'cf bud'!J39</f>
        <v>0</v>
      </c>
      <c r="AA40" s="2">
        <f>'sales bud'!K39</f>
        <v>0</v>
      </c>
      <c r="AB40" s="2">
        <f>'mrg bud'!K39</f>
        <v>0</v>
      </c>
      <c r="AC40" s="2">
        <f>'cf bud'!K39</f>
        <v>0</v>
      </c>
      <c r="AD40" s="2">
        <f>'sales bud'!L39</f>
        <v>0</v>
      </c>
      <c r="AE40" s="2">
        <f>'mrg bud'!L39</f>
        <v>0</v>
      </c>
      <c r="AF40" s="2">
        <f>'cf bud'!L39</f>
        <v>0</v>
      </c>
      <c r="AG40" s="2">
        <f>'sales bud'!M39</f>
        <v>0</v>
      </c>
      <c r="AH40" s="2">
        <f>'mrg bud'!M39</f>
        <v>0</v>
      </c>
      <c r="AI40" s="2">
        <f>'cf bud'!M39</f>
        <v>0</v>
      </c>
      <c r="AJ40" s="2">
        <f>'sales bud'!N39</f>
        <v>0</v>
      </c>
      <c r="AK40" s="2">
        <f>'mrg bud'!N39</f>
        <v>0</v>
      </c>
      <c r="AL40" s="2">
        <f>'cf bud'!N39</f>
        <v>0</v>
      </c>
      <c r="AM40" s="2">
        <f>'sales bud'!O39</f>
        <v>0</v>
      </c>
      <c r="AN40" s="2">
        <f>'mrg bud'!O39</f>
        <v>0</v>
      </c>
      <c r="AO40" s="2">
        <f>'cf bud'!O39</f>
        <v>0</v>
      </c>
      <c r="AP40" s="2">
        <f t="shared" si="3"/>
        <v>0</v>
      </c>
      <c r="AQ40" s="2">
        <f t="shared" si="4"/>
        <v>0</v>
      </c>
      <c r="AR40" s="2">
        <f t="shared" si="5"/>
        <v>0</v>
      </c>
    </row>
    <row r="41" spans="1:44">
      <c r="A41" t="str">
        <f>'sales bud'!A40</f>
        <v>ИП Рыжков Михаил Николаевич</v>
      </c>
      <c r="B41">
        <f>'sales bud'!B40</f>
        <v>0</v>
      </c>
      <c r="C41" s="208">
        <f>'sales bud'!C40</f>
        <v>0</v>
      </c>
      <c r="D41" s="208">
        <f>'mrg bud'!C40</f>
        <v>0</v>
      </c>
      <c r="E41" s="208">
        <f>'cf bud'!C40</f>
        <v>30785</v>
      </c>
      <c r="F41" s="208">
        <f>'sales bud'!D40</f>
        <v>0</v>
      </c>
      <c r="G41" s="208">
        <f>'mrg bud'!D40</f>
        <v>0</v>
      </c>
      <c r="H41" s="208">
        <f>'cf bud'!D40</f>
        <v>0</v>
      </c>
      <c r="I41" s="208">
        <f>'sales bud'!E40</f>
        <v>0</v>
      </c>
      <c r="J41" s="208">
        <f>'mrg bud'!E40</f>
        <v>0</v>
      </c>
      <c r="K41" s="208">
        <f>'cf bud'!E40</f>
        <v>0</v>
      </c>
      <c r="L41" s="208">
        <f>'sales bud'!F40</f>
        <v>0</v>
      </c>
      <c r="M41" s="208">
        <f>'mrg bud'!F40</f>
        <v>0</v>
      </c>
      <c r="N41" s="208">
        <f>'cf bud'!F40</f>
        <v>0</v>
      </c>
      <c r="O41" s="208">
        <f>'sales bud'!G40</f>
        <v>0</v>
      </c>
      <c r="P41" s="208">
        <f>'mrg bud'!G40</f>
        <v>0</v>
      </c>
      <c r="Q41" s="208">
        <f>'cf bud'!G40</f>
        <v>0</v>
      </c>
      <c r="R41" s="208">
        <f>'sales bud'!H40</f>
        <v>0</v>
      </c>
      <c r="S41" s="208">
        <f>'mrg bud'!H40</f>
        <v>0</v>
      </c>
      <c r="T41" s="208">
        <f>'cf bud'!H40</f>
        <v>0</v>
      </c>
      <c r="U41" s="2">
        <f t="shared" si="0"/>
        <v>0</v>
      </c>
      <c r="V41" s="2">
        <f t="shared" si="1"/>
        <v>0</v>
      </c>
      <c r="W41" s="2">
        <f t="shared" si="2"/>
        <v>30785</v>
      </c>
      <c r="X41" s="2">
        <f>'sales bud'!J40</f>
        <v>27706.590000000004</v>
      </c>
      <c r="Y41" s="2">
        <f>'mrg bud'!J40</f>
        <v>7992.9022909090963</v>
      </c>
      <c r="Z41" s="2">
        <f>'cf bud'!J40</f>
        <v>27706.590000000004</v>
      </c>
      <c r="AA41" s="2">
        <f>'sales bud'!K40</f>
        <v>69266.475000000006</v>
      </c>
      <c r="AB41" s="2">
        <f>'mrg bud'!K40</f>
        <v>19982.255727272743</v>
      </c>
      <c r="AC41" s="2">
        <f>'cf bud'!K40</f>
        <v>69266.475000000006</v>
      </c>
      <c r="AD41" s="2">
        <f>'sales bud'!L40</f>
        <v>83119.76999999999</v>
      </c>
      <c r="AE41" s="2">
        <f>'mrg bud'!L40</f>
        <v>23978.706872727271</v>
      </c>
      <c r="AF41" s="2">
        <f>'cf bud'!L40</f>
        <v>83119.76999999999</v>
      </c>
      <c r="AG41" s="2">
        <f>'sales bud'!M40</f>
        <v>55413.180000000008</v>
      </c>
      <c r="AH41" s="2">
        <f>'mrg bud'!M40</f>
        <v>15985.804581818193</v>
      </c>
      <c r="AI41" s="2">
        <f>'cf bud'!M40</f>
        <v>24628.180000000008</v>
      </c>
      <c r="AJ41" s="2">
        <f>'sales bud'!N40</f>
        <v>27706.590000000004</v>
      </c>
      <c r="AK41" s="2">
        <f>'mrg bud'!N40</f>
        <v>7992.9022909090963</v>
      </c>
      <c r="AL41" s="2">
        <f>'cf bud'!N40</f>
        <v>27706.590000000004</v>
      </c>
      <c r="AM41" s="2">
        <f>'sales bud'!O40</f>
        <v>13853.295000000002</v>
      </c>
      <c r="AN41" s="2">
        <f>'mrg bud'!O40</f>
        <v>3996.4511454545482</v>
      </c>
      <c r="AO41" s="2">
        <f>'cf bud'!O40</f>
        <v>13853.295000000002</v>
      </c>
      <c r="AP41" s="2">
        <f t="shared" si="3"/>
        <v>277065.90000000002</v>
      </c>
      <c r="AQ41" s="2">
        <f t="shared" si="4"/>
        <v>79929.022909090956</v>
      </c>
      <c r="AR41" s="2">
        <f t="shared" si="5"/>
        <v>246280.90000000002</v>
      </c>
    </row>
    <row r="42" spans="1:44">
      <c r="A42" t="str">
        <f>'sales bud'!A41</f>
        <v>ИП Серебрянников Андрей Евгеньевич</v>
      </c>
      <c r="B42">
        <f>'sales bud'!B41</f>
        <v>0</v>
      </c>
      <c r="C42" s="208">
        <f>'sales bud'!C41</f>
        <v>0</v>
      </c>
      <c r="D42" s="208">
        <f>'mrg bud'!C41</f>
        <v>0</v>
      </c>
      <c r="E42" s="208">
        <f>'cf bud'!C41</f>
        <v>0</v>
      </c>
      <c r="F42" s="208">
        <f>'sales bud'!D41</f>
        <v>59104.187999999995</v>
      </c>
      <c r="G42" s="208">
        <f>'mrg bud'!D41</f>
        <v>18275.877551020414</v>
      </c>
      <c r="H42" s="208">
        <f>'cf bud'!D41</f>
        <v>59104.187999999995</v>
      </c>
      <c r="I42" s="208">
        <f>'sales bud'!E41</f>
        <v>147760.46999999997</v>
      </c>
      <c r="J42" s="208">
        <f>'mrg bud'!E41</f>
        <v>45689.693877551006</v>
      </c>
      <c r="K42" s="208">
        <f>'cf bud'!E41</f>
        <v>147760.46999999997</v>
      </c>
      <c r="L42" s="208">
        <f>'sales bud'!F41</f>
        <v>177312.56399999998</v>
      </c>
      <c r="M42" s="208">
        <f>'mrg bud'!F41</f>
        <v>54827.632653061242</v>
      </c>
      <c r="N42" s="208">
        <f>'cf bud'!F41</f>
        <v>177312.56399999998</v>
      </c>
      <c r="O42" s="208">
        <f>'sales bud'!G41</f>
        <v>177312.56399999998</v>
      </c>
      <c r="P42" s="208">
        <f>'mrg bud'!G41</f>
        <v>54827.632653061242</v>
      </c>
      <c r="Q42" s="208">
        <f>'cf bud'!G41</f>
        <v>177312.56399999998</v>
      </c>
      <c r="R42" s="208">
        <f>'sales bud'!H41</f>
        <v>29552.093999999997</v>
      </c>
      <c r="S42" s="208">
        <f>'mrg bud'!H41</f>
        <v>9137.9387755102071</v>
      </c>
      <c r="T42" s="208">
        <f>'cf bud'!H41</f>
        <v>29552.093999999997</v>
      </c>
      <c r="U42" s="2">
        <f t="shared" si="0"/>
        <v>591041.88</v>
      </c>
      <c r="V42" s="2">
        <f t="shared" si="1"/>
        <v>182758.77551020411</v>
      </c>
      <c r="W42" s="2">
        <f t="shared" si="2"/>
        <v>591041.88</v>
      </c>
      <c r="X42" s="2">
        <f>'sales bud'!J41</f>
        <v>0</v>
      </c>
      <c r="Y42" s="2">
        <f>'mrg bud'!J41</f>
        <v>0</v>
      </c>
      <c r="Z42" s="2">
        <f>'cf bud'!J41</f>
        <v>0</v>
      </c>
      <c r="AA42" s="2">
        <f>'sales bud'!K41</f>
        <v>0</v>
      </c>
      <c r="AB42" s="2">
        <f>'mrg bud'!K41</f>
        <v>0</v>
      </c>
      <c r="AC42" s="2">
        <f>'cf bud'!K41</f>
        <v>0</v>
      </c>
      <c r="AD42" s="2">
        <f>'sales bud'!L41</f>
        <v>0</v>
      </c>
      <c r="AE42" s="2">
        <f>'mrg bud'!L41</f>
        <v>0</v>
      </c>
      <c r="AF42" s="2">
        <f>'cf bud'!L41</f>
        <v>0</v>
      </c>
      <c r="AG42" s="2">
        <f>'sales bud'!M41</f>
        <v>0</v>
      </c>
      <c r="AH42" s="2">
        <f>'mrg bud'!M41</f>
        <v>0</v>
      </c>
      <c r="AI42" s="2">
        <f>'cf bud'!M41</f>
        <v>0</v>
      </c>
      <c r="AJ42" s="2">
        <f>'sales bud'!N41</f>
        <v>0</v>
      </c>
      <c r="AK42" s="2">
        <f>'mrg bud'!N41</f>
        <v>0</v>
      </c>
      <c r="AL42" s="2">
        <f>'cf bud'!N41</f>
        <v>0</v>
      </c>
      <c r="AM42" s="2">
        <f>'sales bud'!O41</f>
        <v>0</v>
      </c>
      <c r="AN42" s="2">
        <f>'mrg bud'!O41</f>
        <v>0</v>
      </c>
      <c r="AO42" s="2">
        <f>'cf bud'!O41</f>
        <v>0</v>
      </c>
      <c r="AP42" s="2">
        <f t="shared" si="3"/>
        <v>0</v>
      </c>
      <c r="AQ42" s="2">
        <f t="shared" si="4"/>
        <v>0</v>
      </c>
      <c r="AR42" s="2">
        <f t="shared" si="5"/>
        <v>0</v>
      </c>
    </row>
    <row r="43" spans="1:44">
      <c r="A43" t="str">
        <f>'sales bud'!A42</f>
        <v>ИП Харитонов Сергей Владимирович</v>
      </c>
      <c r="B43">
        <f>'sales bud'!B42</f>
        <v>0</v>
      </c>
      <c r="C43" s="208">
        <f>'sales bud'!C42</f>
        <v>0</v>
      </c>
      <c r="D43" s="208">
        <f>'mrg bud'!C42</f>
        <v>0</v>
      </c>
      <c r="E43" s="208">
        <f>'cf bud'!C42</f>
        <v>0</v>
      </c>
      <c r="F43" s="208">
        <f>'sales bud'!D42</f>
        <v>0</v>
      </c>
      <c r="G43" s="208">
        <f>'mrg bud'!D42</f>
        <v>0</v>
      </c>
      <c r="H43" s="208">
        <f>'cf bud'!D42</f>
        <v>0</v>
      </c>
      <c r="I43" s="208">
        <f>'sales bud'!E42</f>
        <v>0</v>
      </c>
      <c r="J43" s="208">
        <f>'mrg bud'!E42</f>
        <v>0</v>
      </c>
      <c r="K43" s="208">
        <f>'cf bud'!E42</f>
        <v>0</v>
      </c>
      <c r="L43" s="208">
        <f>'sales bud'!F42</f>
        <v>0</v>
      </c>
      <c r="M43" s="208">
        <f>'mrg bud'!F42</f>
        <v>0</v>
      </c>
      <c r="N43" s="208">
        <f>'cf bud'!F42</f>
        <v>0</v>
      </c>
      <c r="O43" s="208">
        <f>'sales bud'!G42</f>
        <v>0</v>
      </c>
      <c r="P43" s="208">
        <f>'mrg bud'!G42</f>
        <v>0</v>
      </c>
      <c r="Q43" s="208">
        <f>'cf bud'!G42</f>
        <v>0</v>
      </c>
      <c r="R43" s="208">
        <f>'sales bud'!H42</f>
        <v>0</v>
      </c>
      <c r="S43" s="208">
        <f>'mrg bud'!H42</f>
        <v>0</v>
      </c>
      <c r="T43" s="208">
        <f>'cf bud'!H42</f>
        <v>0</v>
      </c>
      <c r="U43" s="2">
        <f t="shared" si="0"/>
        <v>0</v>
      </c>
      <c r="V43" s="2">
        <f t="shared" si="1"/>
        <v>0</v>
      </c>
      <c r="W43" s="2">
        <f t="shared" si="2"/>
        <v>0</v>
      </c>
      <c r="X43" s="2">
        <f>'sales bud'!J42</f>
        <v>0</v>
      </c>
      <c r="Y43" s="2">
        <f>'mrg bud'!J42</f>
        <v>0</v>
      </c>
      <c r="Z43" s="2">
        <f>'cf bud'!J42</f>
        <v>0</v>
      </c>
      <c r="AA43" s="2">
        <f>'sales bud'!K42</f>
        <v>0</v>
      </c>
      <c r="AB43" s="2">
        <f>'mrg bud'!K42</f>
        <v>0</v>
      </c>
      <c r="AC43" s="2">
        <f>'cf bud'!K42</f>
        <v>0</v>
      </c>
      <c r="AD43" s="2">
        <f>'sales bud'!L42</f>
        <v>0</v>
      </c>
      <c r="AE43" s="2">
        <f>'mrg bud'!L42</f>
        <v>0</v>
      </c>
      <c r="AF43" s="2">
        <f>'cf bud'!L42</f>
        <v>0</v>
      </c>
      <c r="AG43" s="2">
        <f>'sales bud'!M42</f>
        <v>0</v>
      </c>
      <c r="AH43" s="2">
        <f>'mrg bud'!M42</f>
        <v>0</v>
      </c>
      <c r="AI43" s="2">
        <f>'cf bud'!M42</f>
        <v>0</v>
      </c>
      <c r="AJ43" s="2">
        <f>'sales bud'!N42</f>
        <v>0</v>
      </c>
      <c r="AK43" s="2">
        <f>'mrg bud'!N42</f>
        <v>0</v>
      </c>
      <c r="AL43" s="2">
        <f>'cf bud'!N42</f>
        <v>0</v>
      </c>
      <c r="AM43" s="2">
        <f>'sales bud'!O42</f>
        <v>0</v>
      </c>
      <c r="AN43" s="2">
        <f>'mrg bud'!O42</f>
        <v>0</v>
      </c>
      <c r="AO43" s="2">
        <f>'cf bud'!O42</f>
        <v>0</v>
      </c>
      <c r="AP43" s="2">
        <f t="shared" si="3"/>
        <v>0</v>
      </c>
      <c r="AQ43" s="2">
        <f t="shared" si="4"/>
        <v>0</v>
      </c>
      <c r="AR43" s="2">
        <f t="shared" si="5"/>
        <v>0</v>
      </c>
    </row>
    <row r="44" spans="1:44">
      <c r="A44" t="str">
        <f>'sales bud'!A43</f>
        <v>ИП Швец Ольга Владимировна</v>
      </c>
      <c r="B44">
        <f>'sales bud'!B43</f>
        <v>0</v>
      </c>
      <c r="C44" s="208">
        <f>'sales bud'!C43</f>
        <v>0</v>
      </c>
      <c r="D44" s="208">
        <f>'mrg bud'!C43</f>
        <v>0</v>
      </c>
      <c r="E44" s="208">
        <f>'cf bud'!C43</f>
        <v>0</v>
      </c>
      <c r="F44" s="208">
        <f>'sales bud'!D43</f>
        <v>0</v>
      </c>
      <c r="G44" s="208">
        <f>'mrg bud'!D43</f>
        <v>0</v>
      </c>
      <c r="H44" s="208">
        <f>'cf bud'!D43</f>
        <v>0</v>
      </c>
      <c r="I44" s="208">
        <f>'sales bud'!E43</f>
        <v>0</v>
      </c>
      <c r="J44" s="208">
        <f>'mrg bud'!E43</f>
        <v>0</v>
      </c>
      <c r="K44" s="208">
        <f>'cf bud'!E43</f>
        <v>0</v>
      </c>
      <c r="L44" s="208">
        <f>'sales bud'!F43</f>
        <v>0</v>
      </c>
      <c r="M44" s="208">
        <f>'mrg bud'!F43</f>
        <v>0</v>
      </c>
      <c r="N44" s="208">
        <f>'cf bud'!F43</f>
        <v>0</v>
      </c>
      <c r="O44" s="208">
        <f>'sales bud'!G43</f>
        <v>0</v>
      </c>
      <c r="P44" s="208">
        <f>'mrg bud'!G43</f>
        <v>0</v>
      </c>
      <c r="Q44" s="208">
        <f>'cf bud'!G43</f>
        <v>0</v>
      </c>
      <c r="R44" s="208">
        <f>'sales bud'!H43</f>
        <v>0</v>
      </c>
      <c r="S44" s="208">
        <f>'mrg bud'!H43</f>
        <v>0</v>
      </c>
      <c r="T44" s="208">
        <f>'cf bud'!H43</f>
        <v>0</v>
      </c>
      <c r="U44" s="2">
        <f t="shared" si="0"/>
        <v>0</v>
      </c>
      <c r="V44" s="2">
        <f t="shared" si="1"/>
        <v>0</v>
      </c>
      <c r="W44" s="2">
        <f t="shared" si="2"/>
        <v>0</v>
      </c>
      <c r="X44" s="2">
        <f>'sales bud'!J43</f>
        <v>0</v>
      </c>
      <c r="Y44" s="2">
        <f>'mrg bud'!J43</f>
        <v>0</v>
      </c>
      <c r="Z44" s="2">
        <f>'cf bud'!J43</f>
        <v>0</v>
      </c>
      <c r="AA44" s="2">
        <f>'sales bud'!K43</f>
        <v>0</v>
      </c>
      <c r="AB44" s="2">
        <f>'mrg bud'!K43</f>
        <v>0</v>
      </c>
      <c r="AC44" s="2">
        <f>'cf bud'!K43</f>
        <v>0</v>
      </c>
      <c r="AD44" s="2">
        <f>'sales bud'!L43</f>
        <v>0</v>
      </c>
      <c r="AE44" s="2">
        <f>'mrg bud'!L43</f>
        <v>0</v>
      </c>
      <c r="AF44" s="2">
        <f>'cf bud'!L43</f>
        <v>0</v>
      </c>
      <c r="AG44" s="2">
        <f>'sales bud'!M43</f>
        <v>0</v>
      </c>
      <c r="AH44" s="2">
        <f>'mrg bud'!M43</f>
        <v>0</v>
      </c>
      <c r="AI44" s="2">
        <f>'cf bud'!M43</f>
        <v>0</v>
      </c>
      <c r="AJ44" s="2">
        <f>'sales bud'!N43</f>
        <v>0</v>
      </c>
      <c r="AK44" s="2">
        <f>'mrg bud'!N43</f>
        <v>0</v>
      </c>
      <c r="AL44" s="2">
        <f>'cf bud'!N43</f>
        <v>0</v>
      </c>
      <c r="AM44" s="2">
        <f>'sales bud'!O43</f>
        <v>0</v>
      </c>
      <c r="AN44" s="2">
        <f>'mrg bud'!O43</f>
        <v>0</v>
      </c>
      <c r="AO44" s="2">
        <f>'cf bud'!O43</f>
        <v>0</v>
      </c>
      <c r="AP44" s="2">
        <f t="shared" si="3"/>
        <v>0</v>
      </c>
      <c r="AQ44" s="2">
        <f t="shared" si="4"/>
        <v>0</v>
      </c>
      <c r="AR44" s="2">
        <f t="shared" si="5"/>
        <v>0</v>
      </c>
    </row>
    <row r="45" spans="1:44">
      <c r="A45" t="str">
        <f>'sales bud'!A44</f>
        <v>ИП Шенкман Илья Олегович</v>
      </c>
      <c r="B45">
        <f>'sales bud'!B44</f>
        <v>0</v>
      </c>
      <c r="C45" s="208">
        <f>'sales bud'!C44</f>
        <v>0</v>
      </c>
      <c r="D45" s="208">
        <f>'mrg bud'!C44</f>
        <v>0</v>
      </c>
      <c r="E45" s="208">
        <f>'cf bud'!C44</f>
        <v>0</v>
      </c>
      <c r="F45" s="208">
        <f>'sales bud'!D44</f>
        <v>0</v>
      </c>
      <c r="G45" s="208">
        <f>'mrg bud'!D44</f>
        <v>0</v>
      </c>
      <c r="H45" s="208">
        <f>'cf bud'!D44</f>
        <v>0</v>
      </c>
      <c r="I45" s="208">
        <f>'sales bud'!E44</f>
        <v>0</v>
      </c>
      <c r="J45" s="208">
        <f>'mrg bud'!E44</f>
        <v>0</v>
      </c>
      <c r="K45" s="208">
        <f>'cf bud'!E44</f>
        <v>0</v>
      </c>
      <c r="L45" s="208">
        <f>'sales bud'!F44</f>
        <v>0</v>
      </c>
      <c r="M45" s="208">
        <f>'mrg bud'!F44</f>
        <v>0</v>
      </c>
      <c r="N45" s="208">
        <f>'cf bud'!F44</f>
        <v>0</v>
      </c>
      <c r="O45" s="208">
        <f>'sales bud'!G44</f>
        <v>0</v>
      </c>
      <c r="P45" s="208">
        <f>'mrg bud'!G44</f>
        <v>0</v>
      </c>
      <c r="Q45" s="208">
        <f>'cf bud'!G44</f>
        <v>0</v>
      </c>
      <c r="R45" s="208">
        <f>'sales bud'!H44</f>
        <v>0</v>
      </c>
      <c r="S45" s="208">
        <f>'mrg bud'!H44</f>
        <v>0</v>
      </c>
      <c r="T45" s="208">
        <f>'cf bud'!H44</f>
        <v>0</v>
      </c>
      <c r="U45" s="2">
        <f t="shared" si="0"/>
        <v>0</v>
      </c>
      <c r="V45" s="2">
        <f t="shared" si="1"/>
        <v>0</v>
      </c>
      <c r="W45" s="2">
        <f t="shared" si="2"/>
        <v>0</v>
      </c>
      <c r="X45" s="2">
        <f>'sales bud'!J44</f>
        <v>0</v>
      </c>
      <c r="Y45" s="2">
        <f>'mrg bud'!J44</f>
        <v>0</v>
      </c>
      <c r="Z45" s="2">
        <f>'cf bud'!J44</f>
        <v>0</v>
      </c>
      <c r="AA45" s="2">
        <f>'sales bud'!K44</f>
        <v>0</v>
      </c>
      <c r="AB45" s="2">
        <f>'mrg bud'!K44</f>
        <v>0</v>
      </c>
      <c r="AC45" s="2">
        <f>'cf bud'!K44</f>
        <v>0</v>
      </c>
      <c r="AD45" s="2">
        <f>'sales bud'!L44</f>
        <v>0</v>
      </c>
      <c r="AE45" s="2">
        <f>'mrg bud'!L44</f>
        <v>0</v>
      </c>
      <c r="AF45" s="2">
        <f>'cf bud'!L44</f>
        <v>0</v>
      </c>
      <c r="AG45" s="2">
        <f>'sales bud'!M44</f>
        <v>0</v>
      </c>
      <c r="AH45" s="2">
        <f>'mrg bud'!M44</f>
        <v>0</v>
      </c>
      <c r="AI45" s="2">
        <f>'cf bud'!M44</f>
        <v>0</v>
      </c>
      <c r="AJ45" s="2">
        <f>'sales bud'!N44</f>
        <v>0</v>
      </c>
      <c r="AK45" s="2">
        <f>'mrg bud'!N44</f>
        <v>0</v>
      </c>
      <c r="AL45" s="2">
        <f>'cf bud'!N44</f>
        <v>0</v>
      </c>
      <c r="AM45" s="2">
        <f>'sales bud'!O44</f>
        <v>0</v>
      </c>
      <c r="AN45" s="2">
        <f>'mrg bud'!O44</f>
        <v>0</v>
      </c>
      <c r="AO45" s="2">
        <f>'cf bud'!O44</f>
        <v>0</v>
      </c>
      <c r="AP45" s="2">
        <f t="shared" si="3"/>
        <v>0</v>
      </c>
      <c r="AQ45" s="2">
        <f t="shared" si="4"/>
        <v>0</v>
      </c>
      <c r="AR45" s="2">
        <f t="shared" si="5"/>
        <v>0</v>
      </c>
    </row>
    <row r="46" spans="1:44">
      <c r="A46" t="str">
        <f>'sales bud'!A45</f>
        <v>ИП Шпажников Александр Борисович</v>
      </c>
      <c r="B46">
        <f>'sales bud'!B45</f>
        <v>0</v>
      </c>
      <c r="C46" s="208">
        <f>'sales bud'!C45</f>
        <v>0</v>
      </c>
      <c r="D46" s="208">
        <f>'mrg bud'!C45</f>
        <v>0</v>
      </c>
      <c r="E46" s="208">
        <f>'cf bud'!C45</f>
        <v>0</v>
      </c>
      <c r="F46" s="208">
        <f>'sales bud'!D45</f>
        <v>0</v>
      </c>
      <c r="G46" s="208">
        <f>'mrg bud'!D45</f>
        <v>0</v>
      </c>
      <c r="H46" s="208">
        <f>'cf bud'!D45</f>
        <v>0</v>
      </c>
      <c r="I46" s="208">
        <f>'sales bud'!E45</f>
        <v>0</v>
      </c>
      <c r="J46" s="208">
        <f>'mrg bud'!E45</f>
        <v>0</v>
      </c>
      <c r="K46" s="208">
        <f>'cf bud'!E45</f>
        <v>0</v>
      </c>
      <c r="L46" s="208">
        <f>'sales bud'!F45</f>
        <v>0</v>
      </c>
      <c r="M46" s="208">
        <f>'mrg bud'!F45</f>
        <v>0</v>
      </c>
      <c r="N46" s="208">
        <f>'cf bud'!F45</f>
        <v>0</v>
      </c>
      <c r="O46" s="208">
        <f>'sales bud'!G45</f>
        <v>0</v>
      </c>
      <c r="P46" s="208">
        <f>'mrg bud'!G45</f>
        <v>0</v>
      </c>
      <c r="Q46" s="208">
        <f>'cf bud'!G45</f>
        <v>0</v>
      </c>
      <c r="R46" s="208">
        <f>'sales bud'!H45</f>
        <v>0</v>
      </c>
      <c r="S46" s="208">
        <f>'mrg bud'!H45</f>
        <v>0</v>
      </c>
      <c r="T46" s="208">
        <f>'cf bud'!H45</f>
        <v>0</v>
      </c>
      <c r="U46" s="2">
        <f t="shared" si="0"/>
        <v>0</v>
      </c>
      <c r="V46" s="2">
        <f t="shared" si="1"/>
        <v>0</v>
      </c>
      <c r="W46" s="2">
        <f t="shared" si="2"/>
        <v>0</v>
      </c>
      <c r="X46" s="2">
        <f>'sales bud'!J45</f>
        <v>0</v>
      </c>
      <c r="Y46" s="2">
        <f>'mrg bud'!J45</f>
        <v>0</v>
      </c>
      <c r="Z46" s="2">
        <f>'cf bud'!J45</f>
        <v>0</v>
      </c>
      <c r="AA46" s="2">
        <f>'sales bud'!K45</f>
        <v>0</v>
      </c>
      <c r="AB46" s="2">
        <f>'mrg bud'!K45</f>
        <v>0</v>
      </c>
      <c r="AC46" s="2">
        <f>'cf bud'!K45</f>
        <v>0</v>
      </c>
      <c r="AD46" s="2">
        <f>'sales bud'!L45</f>
        <v>0</v>
      </c>
      <c r="AE46" s="2">
        <f>'mrg bud'!L45</f>
        <v>0</v>
      </c>
      <c r="AF46" s="2">
        <f>'cf bud'!L45</f>
        <v>0</v>
      </c>
      <c r="AG46" s="2">
        <f>'sales bud'!M45</f>
        <v>0</v>
      </c>
      <c r="AH46" s="2">
        <f>'mrg bud'!M45</f>
        <v>0</v>
      </c>
      <c r="AI46" s="2">
        <f>'cf bud'!M45</f>
        <v>0</v>
      </c>
      <c r="AJ46" s="2">
        <f>'sales bud'!N45</f>
        <v>0</v>
      </c>
      <c r="AK46" s="2">
        <f>'mrg bud'!N45</f>
        <v>0</v>
      </c>
      <c r="AL46" s="2">
        <f>'cf bud'!N45</f>
        <v>0</v>
      </c>
      <c r="AM46" s="2">
        <f>'sales bud'!O45</f>
        <v>0</v>
      </c>
      <c r="AN46" s="2">
        <f>'mrg bud'!O45</f>
        <v>0</v>
      </c>
      <c r="AO46" s="2">
        <f>'cf bud'!O45</f>
        <v>0</v>
      </c>
      <c r="AP46" s="2">
        <f t="shared" si="3"/>
        <v>0</v>
      </c>
      <c r="AQ46" s="2">
        <f t="shared" si="4"/>
        <v>0</v>
      </c>
      <c r="AR46" s="2">
        <f t="shared" si="5"/>
        <v>0</v>
      </c>
    </row>
    <row r="47" spans="1:44">
      <c r="A47" t="str">
        <f>'sales bud'!A46</f>
        <v>ИП Щербакова Полина Леонидовна</v>
      </c>
      <c r="B47">
        <f>'sales bud'!B46</f>
        <v>0</v>
      </c>
      <c r="C47" s="208">
        <f>'sales bud'!C46</f>
        <v>0</v>
      </c>
      <c r="D47" s="208">
        <f>'mrg bud'!C46</f>
        <v>0</v>
      </c>
      <c r="E47" s="208">
        <f>'cf bud'!C46</f>
        <v>0</v>
      </c>
      <c r="F47" s="208">
        <f>'sales bud'!D46</f>
        <v>0</v>
      </c>
      <c r="G47" s="208">
        <f>'mrg bud'!D46</f>
        <v>0</v>
      </c>
      <c r="H47" s="208">
        <f>'cf bud'!D46</f>
        <v>0</v>
      </c>
      <c r="I47" s="208">
        <f>'sales bud'!E46</f>
        <v>0</v>
      </c>
      <c r="J47" s="208">
        <f>'mrg bud'!E46</f>
        <v>0</v>
      </c>
      <c r="K47" s="208">
        <f>'cf bud'!E46</f>
        <v>0</v>
      </c>
      <c r="L47" s="208">
        <f>'sales bud'!F46</f>
        <v>0</v>
      </c>
      <c r="M47" s="208">
        <f>'mrg bud'!F46</f>
        <v>0</v>
      </c>
      <c r="N47" s="208">
        <f>'cf bud'!F46</f>
        <v>0</v>
      </c>
      <c r="O47" s="208">
        <f>'sales bud'!G46</f>
        <v>0</v>
      </c>
      <c r="P47" s="208">
        <f>'mrg bud'!G46</f>
        <v>0</v>
      </c>
      <c r="Q47" s="208">
        <f>'cf bud'!G46</f>
        <v>0</v>
      </c>
      <c r="R47" s="208">
        <f>'sales bud'!H46</f>
        <v>0</v>
      </c>
      <c r="S47" s="208">
        <f>'mrg bud'!H46</f>
        <v>0</v>
      </c>
      <c r="T47" s="208">
        <f>'cf bud'!H46</f>
        <v>0</v>
      </c>
      <c r="U47" s="2">
        <f t="shared" si="0"/>
        <v>0</v>
      </c>
      <c r="V47" s="2">
        <f t="shared" si="1"/>
        <v>0</v>
      </c>
      <c r="W47" s="2">
        <f t="shared" si="2"/>
        <v>0</v>
      </c>
      <c r="X47" s="2">
        <f>'sales bud'!J46</f>
        <v>0</v>
      </c>
      <c r="Y47" s="2">
        <f>'mrg bud'!J46</f>
        <v>0</v>
      </c>
      <c r="Z47" s="2">
        <f>'cf bud'!J46</f>
        <v>0</v>
      </c>
      <c r="AA47" s="2">
        <f>'sales bud'!K46</f>
        <v>0</v>
      </c>
      <c r="AB47" s="2">
        <f>'mrg bud'!K46</f>
        <v>0</v>
      </c>
      <c r="AC47" s="2">
        <f>'cf bud'!K46</f>
        <v>0</v>
      </c>
      <c r="AD47" s="2">
        <f>'sales bud'!L46</f>
        <v>0</v>
      </c>
      <c r="AE47" s="2">
        <f>'mrg bud'!L46</f>
        <v>0</v>
      </c>
      <c r="AF47" s="2">
        <f>'cf bud'!L46</f>
        <v>0</v>
      </c>
      <c r="AG47" s="2">
        <f>'sales bud'!M46</f>
        <v>0</v>
      </c>
      <c r="AH47" s="2">
        <f>'mrg bud'!M46</f>
        <v>0</v>
      </c>
      <c r="AI47" s="2">
        <f>'cf bud'!M46</f>
        <v>0</v>
      </c>
      <c r="AJ47" s="2">
        <f>'sales bud'!N46</f>
        <v>0</v>
      </c>
      <c r="AK47" s="2">
        <f>'mrg bud'!N46</f>
        <v>0</v>
      </c>
      <c r="AL47" s="2">
        <f>'cf bud'!N46</f>
        <v>0</v>
      </c>
      <c r="AM47" s="2">
        <f>'sales bud'!O46</f>
        <v>0</v>
      </c>
      <c r="AN47" s="2">
        <f>'mrg bud'!O46</f>
        <v>0</v>
      </c>
      <c r="AO47" s="2">
        <f>'cf bud'!O46</f>
        <v>0</v>
      </c>
      <c r="AP47" s="2">
        <f t="shared" si="3"/>
        <v>0</v>
      </c>
      <c r="AQ47" s="2">
        <f t="shared" si="4"/>
        <v>0</v>
      </c>
      <c r="AR47" s="2">
        <f t="shared" si="5"/>
        <v>0</v>
      </c>
    </row>
    <row r="48" spans="1:44">
      <c r="A48" t="str">
        <f>'sales bud'!A47</f>
        <v>МАКСИМА ГРУПП ООО</v>
      </c>
      <c r="B48">
        <f>'sales bud'!B47</f>
        <v>0</v>
      </c>
      <c r="C48" s="208">
        <f>'sales bud'!C47</f>
        <v>0</v>
      </c>
      <c r="D48" s="208">
        <f>'mrg bud'!C47</f>
        <v>0</v>
      </c>
      <c r="E48" s="208">
        <f>'cf bud'!C47</f>
        <v>0</v>
      </c>
      <c r="F48" s="208">
        <f>'sales bud'!D47</f>
        <v>0</v>
      </c>
      <c r="G48" s="208">
        <f>'mrg bud'!D47</f>
        <v>0</v>
      </c>
      <c r="H48" s="208">
        <f>'cf bud'!D47</f>
        <v>0</v>
      </c>
      <c r="I48" s="208">
        <f>'sales bud'!E47</f>
        <v>0</v>
      </c>
      <c r="J48" s="208">
        <f>'mrg bud'!E47</f>
        <v>0</v>
      </c>
      <c r="K48" s="208">
        <f>'cf bud'!E47</f>
        <v>0</v>
      </c>
      <c r="L48" s="208">
        <f>'sales bud'!F47</f>
        <v>0</v>
      </c>
      <c r="M48" s="208">
        <f>'mrg bud'!F47</f>
        <v>0</v>
      </c>
      <c r="N48" s="208">
        <f>'cf bud'!F47</f>
        <v>0</v>
      </c>
      <c r="O48" s="208">
        <f>'sales bud'!G47</f>
        <v>0</v>
      </c>
      <c r="P48" s="208">
        <f>'mrg bud'!G47</f>
        <v>0</v>
      </c>
      <c r="Q48" s="208">
        <f>'cf bud'!G47</f>
        <v>0</v>
      </c>
      <c r="R48" s="208">
        <f>'sales bud'!H47</f>
        <v>0</v>
      </c>
      <c r="S48" s="208">
        <f>'mrg bud'!H47</f>
        <v>0</v>
      </c>
      <c r="T48" s="208">
        <f>'cf bud'!H47</f>
        <v>0</v>
      </c>
      <c r="U48" s="2">
        <f t="shared" si="0"/>
        <v>0</v>
      </c>
      <c r="V48" s="2">
        <f t="shared" si="1"/>
        <v>0</v>
      </c>
      <c r="W48" s="2">
        <f t="shared" si="2"/>
        <v>0</v>
      </c>
      <c r="X48" s="2">
        <f>'sales bud'!J47</f>
        <v>0</v>
      </c>
      <c r="Y48" s="2">
        <f>'mrg bud'!J47</f>
        <v>0</v>
      </c>
      <c r="Z48" s="2">
        <f>'cf bud'!J47</f>
        <v>0</v>
      </c>
      <c r="AA48" s="2">
        <f>'sales bud'!K47</f>
        <v>0</v>
      </c>
      <c r="AB48" s="2">
        <f>'mrg bud'!K47</f>
        <v>0</v>
      </c>
      <c r="AC48" s="2">
        <f>'cf bud'!K47</f>
        <v>0</v>
      </c>
      <c r="AD48" s="2">
        <f>'sales bud'!L47</f>
        <v>0</v>
      </c>
      <c r="AE48" s="2">
        <f>'mrg bud'!L47</f>
        <v>0</v>
      </c>
      <c r="AF48" s="2">
        <f>'cf bud'!L47</f>
        <v>0</v>
      </c>
      <c r="AG48" s="2">
        <f>'sales bud'!M47</f>
        <v>0</v>
      </c>
      <c r="AH48" s="2">
        <f>'mrg bud'!M47</f>
        <v>0</v>
      </c>
      <c r="AI48" s="2">
        <f>'cf bud'!M47</f>
        <v>0</v>
      </c>
      <c r="AJ48" s="2">
        <f>'sales bud'!N47</f>
        <v>0</v>
      </c>
      <c r="AK48" s="2">
        <f>'mrg bud'!N47</f>
        <v>0</v>
      </c>
      <c r="AL48" s="2">
        <f>'cf bud'!N47</f>
        <v>0</v>
      </c>
      <c r="AM48" s="2">
        <f>'sales bud'!O47</f>
        <v>0</v>
      </c>
      <c r="AN48" s="2">
        <f>'mrg bud'!O47</f>
        <v>0</v>
      </c>
      <c r="AO48" s="2">
        <f>'cf bud'!O47</f>
        <v>0</v>
      </c>
      <c r="AP48" s="2">
        <f t="shared" si="3"/>
        <v>0</v>
      </c>
      <c r="AQ48" s="2">
        <f t="shared" si="4"/>
        <v>0</v>
      </c>
      <c r="AR48" s="2">
        <f t="shared" si="5"/>
        <v>0</v>
      </c>
    </row>
    <row r="49" spans="1:44">
      <c r="A49" t="str">
        <f>'sales bud'!A48</f>
        <v>Мультибрэнд ООО</v>
      </c>
      <c r="B49">
        <f>'sales bud'!B48</f>
        <v>0</v>
      </c>
      <c r="C49" s="208">
        <f>'sales bud'!C48</f>
        <v>0</v>
      </c>
      <c r="D49" s="208">
        <f>'mrg bud'!C48</f>
        <v>0</v>
      </c>
      <c r="E49" s="208">
        <f>'cf bud'!C48</f>
        <v>0</v>
      </c>
      <c r="F49" s="208">
        <f>'sales bud'!D48</f>
        <v>58391.476000000002</v>
      </c>
      <c r="G49" s="208">
        <f>'mrg bud'!D48</f>
        <v>19472.71261904763</v>
      </c>
      <c r="H49" s="208">
        <f>'cf bud'!D48</f>
        <v>58391.476000000002</v>
      </c>
      <c r="I49" s="208">
        <f>'sales bud'!E48</f>
        <v>175174.42799999999</v>
      </c>
      <c r="J49" s="208">
        <f>'mrg bud'!E48</f>
        <v>58418.13785714288</v>
      </c>
      <c r="K49" s="208">
        <f>'cf bud'!E48</f>
        <v>175174.42799999999</v>
      </c>
      <c r="L49" s="208">
        <f>'sales bud'!F48</f>
        <v>145978.69</v>
      </c>
      <c r="M49" s="208">
        <f>'mrg bud'!F48</f>
        <v>48681.781547619074</v>
      </c>
      <c r="N49" s="208">
        <f>'cf bud'!F48</f>
        <v>145978.69</v>
      </c>
      <c r="O49" s="208">
        <f>'sales bud'!G48</f>
        <v>145978.69</v>
      </c>
      <c r="P49" s="208">
        <f>'mrg bud'!G48</f>
        <v>48681.781547619074</v>
      </c>
      <c r="Q49" s="208">
        <f>'cf bud'!G48</f>
        <v>145978.69</v>
      </c>
      <c r="R49" s="208">
        <f>'sales bud'!H48</f>
        <v>58391.476000000002</v>
      </c>
      <c r="S49" s="208">
        <f>'mrg bud'!H48</f>
        <v>19472.71261904763</v>
      </c>
      <c r="T49" s="208">
        <f>'cf bud'!H48</f>
        <v>58391.476000000002</v>
      </c>
      <c r="U49" s="2">
        <f t="shared" si="0"/>
        <v>583914.76</v>
      </c>
      <c r="V49" s="2">
        <f t="shared" si="1"/>
        <v>194727.12619047629</v>
      </c>
      <c r="W49" s="2">
        <f t="shared" si="2"/>
        <v>583914.76</v>
      </c>
      <c r="X49" s="2">
        <f>'sales bud'!J48</f>
        <v>128836.4</v>
      </c>
      <c r="Y49" s="2">
        <f>'mrg bud'!J48</f>
        <v>39959.495920745932</v>
      </c>
      <c r="Z49" s="2">
        <f>'cf bud'!J48</f>
        <v>128836.4</v>
      </c>
      <c r="AA49" s="2">
        <f>'sales bud'!K48</f>
        <v>257672.8</v>
      </c>
      <c r="AB49" s="2">
        <f>'mrg bud'!K48</f>
        <v>79918.991841491865</v>
      </c>
      <c r="AC49" s="2">
        <f>'cf bud'!K48</f>
        <v>257672.8</v>
      </c>
      <c r="AD49" s="2">
        <f>'sales bud'!L48</f>
        <v>386509.2</v>
      </c>
      <c r="AE49" s="2">
        <f>'mrg bud'!L48</f>
        <v>119878.48776223775</v>
      </c>
      <c r="AF49" s="2">
        <f>'cf bud'!L48</f>
        <v>386509.2</v>
      </c>
      <c r="AG49" s="2">
        <f>'sales bud'!M48</f>
        <v>193254.6</v>
      </c>
      <c r="AH49" s="2">
        <f>'mrg bud'!M48</f>
        <v>59939.243881118877</v>
      </c>
      <c r="AI49" s="2">
        <f>'cf bud'!M48</f>
        <v>193254.6</v>
      </c>
      <c r="AJ49" s="2">
        <f>'sales bud'!N48</f>
        <v>193254.6</v>
      </c>
      <c r="AK49" s="2">
        <f>'mrg bud'!N48</f>
        <v>59939.243881118877</v>
      </c>
      <c r="AL49" s="2">
        <f>'cf bud'!N48</f>
        <v>193254.6</v>
      </c>
      <c r="AM49" s="2">
        <f>'sales bud'!O48</f>
        <v>128836.4</v>
      </c>
      <c r="AN49" s="2">
        <f>'mrg bud'!O48</f>
        <v>39959.495920745932</v>
      </c>
      <c r="AO49" s="2">
        <f>'cf bud'!O48</f>
        <v>128836.4</v>
      </c>
      <c r="AP49" s="2">
        <f t="shared" si="3"/>
        <v>1288363.9999999998</v>
      </c>
      <c r="AQ49" s="2">
        <f t="shared" si="4"/>
        <v>399594.95920745929</v>
      </c>
      <c r="AR49" s="2">
        <f t="shared" si="5"/>
        <v>1288363.9999999998</v>
      </c>
    </row>
    <row r="50" spans="1:44">
      <c r="A50" t="str">
        <f>'sales bud'!A49</f>
        <v>ОФФПРАЙС ООО</v>
      </c>
      <c r="B50">
        <f>'sales bud'!B49</f>
        <v>0</v>
      </c>
      <c r="C50" s="208">
        <f>'sales bud'!C49</f>
        <v>0</v>
      </c>
      <c r="D50" s="208">
        <f>'mrg bud'!C49</f>
        <v>0</v>
      </c>
      <c r="E50" s="208">
        <f>'cf bud'!C49</f>
        <v>0</v>
      </c>
      <c r="F50" s="208">
        <f>'sales bud'!D49</f>
        <v>0</v>
      </c>
      <c r="G50" s="208">
        <f>'mrg bud'!D49</f>
        <v>0</v>
      </c>
      <c r="H50" s="208">
        <f>'cf bud'!D49</f>
        <v>0</v>
      </c>
      <c r="I50" s="208">
        <f>'sales bud'!E49</f>
        <v>0</v>
      </c>
      <c r="J50" s="208">
        <f>'mrg bud'!E49</f>
        <v>0</v>
      </c>
      <c r="K50" s="208">
        <f>'cf bud'!E49</f>
        <v>0</v>
      </c>
      <c r="L50" s="208">
        <f>'sales bud'!F49</f>
        <v>0</v>
      </c>
      <c r="M50" s="208">
        <f>'mrg bud'!F49</f>
        <v>0</v>
      </c>
      <c r="N50" s="208">
        <f>'cf bud'!F49</f>
        <v>0</v>
      </c>
      <c r="O50" s="208">
        <f>'sales bud'!G49</f>
        <v>0</v>
      </c>
      <c r="P50" s="208">
        <f>'mrg bud'!G49</f>
        <v>0</v>
      </c>
      <c r="Q50" s="208">
        <f>'cf bud'!G49</f>
        <v>0</v>
      </c>
      <c r="R50" s="208">
        <f>'sales bud'!H49</f>
        <v>0</v>
      </c>
      <c r="S50" s="208">
        <f>'mrg bud'!H49</f>
        <v>0</v>
      </c>
      <c r="T50" s="208">
        <f>'cf bud'!H49</f>
        <v>0</v>
      </c>
      <c r="U50" s="2">
        <f t="shared" si="0"/>
        <v>0</v>
      </c>
      <c r="V50" s="2">
        <f t="shared" si="1"/>
        <v>0</v>
      </c>
      <c r="W50" s="2">
        <f t="shared" si="2"/>
        <v>0</v>
      </c>
      <c r="X50" s="2">
        <f>'sales bud'!J49</f>
        <v>0</v>
      </c>
      <c r="Y50" s="2">
        <f>'mrg bud'!J49</f>
        <v>0</v>
      </c>
      <c r="Z50" s="2">
        <f>'cf bud'!J49</f>
        <v>0</v>
      </c>
      <c r="AA50" s="2">
        <f>'sales bud'!K49</f>
        <v>0</v>
      </c>
      <c r="AB50" s="2">
        <f>'mrg bud'!K49</f>
        <v>0</v>
      </c>
      <c r="AC50" s="2">
        <f>'cf bud'!K49</f>
        <v>0</v>
      </c>
      <c r="AD50" s="2">
        <f>'sales bud'!L49</f>
        <v>0</v>
      </c>
      <c r="AE50" s="2">
        <f>'mrg bud'!L49</f>
        <v>0</v>
      </c>
      <c r="AF50" s="2">
        <f>'cf bud'!L49</f>
        <v>0</v>
      </c>
      <c r="AG50" s="2">
        <f>'sales bud'!M49</f>
        <v>0</v>
      </c>
      <c r="AH50" s="2">
        <f>'mrg bud'!M49</f>
        <v>0</v>
      </c>
      <c r="AI50" s="2">
        <f>'cf bud'!M49</f>
        <v>0</v>
      </c>
      <c r="AJ50" s="2">
        <f>'sales bud'!N49</f>
        <v>0</v>
      </c>
      <c r="AK50" s="2">
        <f>'mrg bud'!N49</f>
        <v>0</v>
      </c>
      <c r="AL50" s="2">
        <f>'cf bud'!N49</f>
        <v>0</v>
      </c>
      <c r="AM50" s="2">
        <f>'sales bud'!O49</f>
        <v>0</v>
      </c>
      <c r="AN50" s="2">
        <f>'mrg bud'!O49</f>
        <v>0</v>
      </c>
      <c r="AO50" s="2">
        <f>'cf bud'!O49</f>
        <v>0</v>
      </c>
      <c r="AP50" s="2">
        <f t="shared" si="3"/>
        <v>0</v>
      </c>
      <c r="AQ50" s="2">
        <f t="shared" si="4"/>
        <v>0</v>
      </c>
      <c r="AR50" s="2">
        <f t="shared" si="5"/>
        <v>0</v>
      </c>
    </row>
    <row r="51" spans="1:44">
      <c r="A51" t="str">
        <f>'sales bud'!A50</f>
        <v>ИП Неганов Дмитрий Витальевич</v>
      </c>
      <c r="B51">
        <f>'sales bud'!B50</f>
        <v>0</v>
      </c>
      <c r="C51" s="208">
        <f>'sales bud'!C50</f>
        <v>0</v>
      </c>
      <c r="D51" s="208">
        <f>'mrg bud'!C50</f>
        <v>0</v>
      </c>
      <c r="E51" s="208">
        <f>'cf bud'!C50</f>
        <v>0</v>
      </c>
      <c r="F51" s="208">
        <f>'sales bud'!D50</f>
        <v>0</v>
      </c>
      <c r="G51" s="208">
        <f>'mrg bud'!D50</f>
        <v>0</v>
      </c>
      <c r="H51" s="208">
        <f>'cf bud'!D50</f>
        <v>0</v>
      </c>
      <c r="I51" s="208">
        <f>'sales bud'!E50</f>
        <v>0</v>
      </c>
      <c r="J51" s="208">
        <f>'mrg bud'!E50</f>
        <v>0</v>
      </c>
      <c r="K51" s="208">
        <f>'cf bud'!E50</f>
        <v>0</v>
      </c>
      <c r="L51" s="208">
        <f>'sales bud'!F50</f>
        <v>0</v>
      </c>
      <c r="M51" s="208">
        <f>'mrg bud'!F50</f>
        <v>0</v>
      </c>
      <c r="N51" s="208">
        <f>'cf bud'!F50</f>
        <v>0</v>
      </c>
      <c r="O51" s="208">
        <f>'sales bud'!G50</f>
        <v>0</v>
      </c>
      <c r="P51" s="208">
        <f>'mrg bud'!G50</f>
        <v>0</v>
      </c>
      <c r="Q51" s="208">
        <f>'cf bud'!G50</f>
        <v>0</v>
      </c>
      <c r="R51" s="208">
        <f>'sales bud'!H50</f>
        <v>0</v>
      </c>
      <c r="S51" s="208">
        <f>'mrg bud'!H50</f>
        <v>0</v>
      </c>
      <c r="T51" s="208">
        <f>'cf bud'!H50</f>
        <v>0</v>
      </c>
      <c r="U51" s="2">
        <f t="shared" si="0"/>
        <v>0</v>
      </c>
      <c r="V51" s="2">
        <f t="shared" si="1"/>
        <v>0</v>
      </c>
      <c r="W51" s="2">
        <f t="shared" si="2"/>
        <v>0</v>
      </c>
      <c r="X51" s="2">
        <f>'sales bud'!J50</f>
        <v>0</v>
      </c>
      <c r="Y51" s="2">
        <f>'mrg bud'!J50</f>
        <v>0</v>
      </c>
      <c r="Z51" s="2">
        <f>'cf bud'!J50</f>
        <v>0</v>
      </c>
      <c r="AA51" s="2">
        <f>'sales bud'!K50</f>
        <v>0</v>
      </c>
      <c r="AB51" s="2">
        <f>'mrg bud'!K50</f>
        <v>0</v>
      </c>
      <c r="AC51" s="2">
        <f>'cf bud'!K50</f>
        <v>0</v>
      </c>
      <c r="AD51" s="2">
        <f>'sales bud'!L50</f>
        <v>0</v>
      </c>
      <c r="AE51" s="2">
        <f>'mrg bud'!L50</f>
        <v>0</v>
      </c>
      <c r="AF51" s="2">
        <f>'cf bud'!L50</f>
        <v>0</v>
      </c>
      <c r="AG51" s="2">
        <f>'sales bud'!M50</f>
        <v>0</v>
      </c>
      <c r="AH51" s="2">
        <f>'mrg bud'!M50</f>
        <v>0</v>
      </c>
      <c r="AI51" s="2">
        <f>'cf bud'!M50</f>
        <v>0</v>
      </c>
      <c r="AJ51" s="2">
        <f>'sales bud'!N50</f>
        <v>0</v>
      </c>
      <c r="AK51" s="2">
        <f>'mrg bud'!N50</f>
        <v>0</v>
      </c>
      <c r="AL51" s="2">
        <f>'cf bud'!N50</f>
        <v>0</v>
      </c>
      <c r="AM51" s="2">
        <f>'sales bud'!O50</f>
        <v>0</v>
      </c>
      <c r="AN51" s="2">
        <f>'mrg bud'!O50</f>
        <v>0</v>
      </c>
      <c r="AO51" s="2">
        <f>'cf bud'!O50</f>
        <v>0</v>
      </c>
      <c r="AP51" s="2">
        <f t="shared" si="3"/>
        <v>0</v>
      </c>
      <c r="AQ51" s="2">
        <f t="shared" si="4"/>
        <v>0</v>
      </c>
      <c r="AR51" s="2">
        <f t="shared" si="5"/>
        <v>0</v>
      </c>
    </row>
    <row r="52" spans="1:44">
      <c r="A52" t="str">
        <f>'sales bud'!A51</f>
        <v>Перфект Трэйд ООО</v>
      </c>
      <c r="B52">
        <f>'sales bud'!B51</f>
        <v>0</v>
      </c>
      <c r="C52" s="208">
        <f>'sales bud'!C51</f>
        <v>0</v>
      </c>
      <c r="D52" s="208">
        <f>'mrg bud'!C51</f>
        <v>0</v>
      </c>
      <c r="E52" s="208">
        <f>'cf bud'!C51</f>
        <v>0</v>
      </c>
      <c r="F52" s="208">
        <f>'sales bud'!D51</f>
        <v>223750.80599999984</v>
      </c>
      <c r="G52" s="208">
        <f>'mrg bud'!D51</f>
        <v>66793.708920714824</v>
      </c>
      <c r="H52" s="208">
        <f>'cf bud'!D51</f>
        <v>223750.80599999984</v>
      </c>
      <c r="I52" s="208">
        <f>'sales bud'!E51</f>
        <v>372918.00999999978</v>
      </c>
      <c r="J52" s="208">
        <f>'mrg bud'!E51</f>
        <v>111322.8482011914</v>
      </c>
      <c r="K52" s="208">
        <f>'cf bud'!E51</f>
        <v>372918.00999999978</v>
      </c>
      <c r="L52" s="208">
        <f>'sales bud'!F51</f>
        <v>447501.61199999967</v>
      </c>
      <c r="M52" s="208">
        <f>'mrg bud'!F51</f>
        <v>133587.41784142965</v>
      </c>
      <c r="N52" s="208">
        <f>'cf bud'!F51</f>
        <v>447501.61199999967</v>
      </c>
      <c r="O52" s="208">
        <f>'sales bud'!G51</f>
        <v>298334.40799999982</v>
      </c>
      <c r="P52" s="208">
        <f>'mrg bud'!G51</f>
        <v>89058.278560953127</v>
      </c>
      <c r="Q52" s="208">
        <f>'cf bud'!G51</f>
        <v>298334.40799999982</v>
      </c>
      <c r="R52" s="208">
        <f>'sales bud'!H51</f>
        <v>149167.20399999991</v>
      </c>
      <c r="S52" s="208">
        <f>'mrg bud'!H51</f>
        <v>44529.139280476564</v>
      </c>
      <c r="T52" s="208">
        <f>'cf bud'!H51</f>
        <v>149167.20399999991</v>
      </c>
      <c r="U52" s="2">
        <f t="shared" si="0"/>
        <v>1491672.0399999991</v>
      </c>
      <c r="V52" s="2">
        <f t="shared" si="1"/>
        <v>445291.39280476555</v>
      </c>
      <c r="W52" s="2">
        <f t="shared" si="2"/>
        <v>1491672.0399999991</v>
      </c>
      <c r="X52" s="2">
        <f>'sales bud'!J51</f>
        <v>0</v>
      </c>
      <c r="Y52" s="2">
        <f>'mrg bud'!J51</f>
        <v>0</v>
      </c>
      <c r="Z52" s="2">
        <f>'cf bud'!J51</f>
        <v>0</v>
      </c>
      <c r="AA52" s="2">
        <f>'sales bud'!K51</f>
        <v>0</v>
      </c>
      <c r="AB52" s="2">
        <f>'mrg bud'!K51</f>
        <v>0</v>
      </c>
      <c r="AC52" s="2">
        <f>'cf bud'!K51</f>
        <v>0</v>
      </c>
      <c r="AD52" s="2">
        <f>'sales bud'!L51</f>
        <v>0</v>
      </c>
      <c r="AE52" s="2">
        <f>'mrg bud'!L51</f>
        <v>0</v>
      </c>
      <c r="AF52" s="2">
        <f>'cf bud'!L51</f>
        <v>0</v>
      </c>
      <c r="AG52" s="2">
        <f>'sales bud'!M51</f>
        <v>0</v>
      </c>
      <c r="AH52" s="2">
        <f>'mrg bud'!M51</f>
        <v>0</v>
      </c>
      <c r="AI52" s="2">
        <f>'cf bud'!M51</f>
        <v>0</v>
      </c>
      <c r="AJ52" s="2">
        <f>'sales bud'!N51</f>
        <v>0</v>
      </c>
      <c r="AK52" s="2">
        <f>'mrg bud'!N51</f>
        <v>0</v>
      </c>
      <c r="AL52" s="2">
        <f>'cf bud'!N51</f>
        <v>0</v>
      </c>
      <c r="AM52" s="2">
        <f>'sales bud'!O51</f>
        <v>0</v>
      </c>
      <c r="AN52" s="2">
        <f>'mrg bud'!O51</f>
        <v>0</v>
      </c>
      <c r="AO52" s="2">
        <f>'cf bud'!O51</f>
        <v>0</v>
      </c>
      <c r="AP52" s="2">
        <f t="shared" si="3"/>
        <v>0</v>
      </c>
      <c r="AQ52" s="2">
        <f t="shared" si="4"/>
        <v>0</v>
      </c>
      <c r="AR52" s="2">
        <f t="shared" si="5"/>
        <v>0</v>
      </c>
    </row>
    <row r="53" spans="1:44">
      <c r="A53" t="str">
        <f>'sales bud'!A52</f>
        <v>Престиж ООО</v>
      </c>
      <c r="B53">
        <f>'sales bud'!B52</f>
        <v>0</v>
      </c>
      <c r="C53" s="208">
        <f>'sales bud'!C52</f>
        <v>0</v>
      </c>
      <c r="D53" s="208">
        <f>'mrg bud'!C52</f>
        <v>0</v>
      </c>
      <c r="E53" s="208">
        <f>'cf bud'!C52</f>
        <v>0</v>
      </c>
      <c r="F53" s="208">
        <f>'sales bud'!D52</f>
        <v>0</v>
      </c>
      <c r="G53" s="208">
        <f>'mrg bud'!D52</f>
        <v>0</v>
      </c>
      <c r="H53" s="208">
        <f>'cf bud'!D52</f>
        <v>0</v>
      </c>
      <c r="I53" s="208">
        <f>'sales bud'!E52</f>
        <v>0</v>
      </c>
      <c r="J53" s="208">
        <f>'mrg bud'!E52</f>
        <v>0</v>
      </c>
      <c r="K53" s="208">
        <f>'cf bud'!E52</f>
        <v>0</v>
      </c>
      <c r="L53" s="208">
        <f>'sales bud'!F52</f>
        <v>0</v>
      </c>
      <c r="M53" s="208">
        <f>'mrg bud'!F52</f>
        <v>0</v>
      </c>
      <c r="N53" s="208">
        <f>'cf bud'!F52</f>
        <v>0</v>
      </c>
      <c r="O53" s="208">
        <f>'sales bud'!G52</f>
        <v>0</v>
      </c>
      <c r="P53" s="208">
        <f>'mrg bud'!G52</f>
        <v>0</v>
      </c>
      <c r="Q53" s="208">
        <f>'cf bud'!G52</f>
        <v>0</v>
      </c>
      <c r="R53" s="208">
        <f>'sales bud'!H52</f>
        <v>0</v>
      </c>
      <c r="S53" s="208">
        <f>'mrg bud'!H52</f>
        <v>0</v>
      </c>
      <c r="T53" s="208">
        <f>'cf bud'!H52</f>
        <v>0</v>
      </c>
      <c r="U53" s="2">
        <f t="shared" si="0"/>
        <v>0</v>
      </c>
      <c r="V53" s="2">
        <f t="shared" si="1"/>
        <v>0</v>
      </c>
      <c r="W53" s="2">
        <f t="shared" si="2"/>
        <v>0</v>
      </c>
      <c r="X53" s="2">
        <f>'sales bud'!J52</f>
        <v>0</v>
      </c>
      <c r="Y53" s="2">
        <f>'mrg bud'!J52</f>
        <v>0</v>
      </c>
      <c r="Z53" s="2">
        <f>'cf bud'!J52</f>
        <v>0</v>
      </c>
      <c r="AA53" s="2">
        <f>'sales bud'!K52</f>
        <v>0</v>
      </c>
      <c r="AB53" s="2">
        <f>'mrg bud'!K52</f>
        <v>0</v>
      </c>
      <c r="AC53" s="2">
        <f>'cf bud'!K52</f>
        <v>0</v>
      </c>
      <c r="AD53" s="2">
        <f>'sales bud'!L52</f>
        <v>0</v>
      </c>
      <c r="AE53" s="2">
        <f>'mrg bud'!L52</f>
        <v>0</v>
      </c>
      <c r="AF53" s="2">
        <f>'cf bud'!L52</f>
        <v>0</v>
      </c>
      <c r="AG53" s="2">
        <f>'sales bud'!M52</f>
        <v>0</v>
      </c>
      <c r="AH53" s="2">
        <f>'mrg bud'!M52</f>
        <v>0</v>
      </c>
      <c r="AI53" s="2">
        <f>'cf bud'!M52</f>
        <v>0</v>
      </c>
      <c r="AJ53" s="2">
        <f>'sales bud'!N52</f>
        <v>0</v>
      </c>
      <c r="AK53" s="2">
        <f>'mrg bud'!N52</f>
        <v>0</v>
      </c>
      <c r="AL53" s="2">
        <f>'cf bud'!N52</f>
        <v>0</v>
      </c>
      <c r="AM53" s="2">
        <f>'sales bud'!O52</f>
        <v>0</v>
      </c>
      <c r="AN53" s="2">
        <f>'mrg bud'!O52</f>
        <v>0</v>
      </c>
      <c r="AO53" s="2">
        <f>'cf bud'!O52</f>
        <v>0</v>
      </c>
      <c r="AP53" s="2">
        <f t="shared" si="3"/>
        <v>0</v>
      </c>
      <c r="AQ53" s="2">
        <f t="shared" si="4"/>
        <v>0</v>
      </c>
      <c r="AR53" s="2">
        <f t="shared" si="5"/>
        <v>0</v>
      </c>
    </row>
    <row r="54" spans="1:44">
      <c r="A54" t="str">
        <f>'sales bud'!A53</f>
        <v>Приват Трэйд ООО</v>
      </c>
      <c r="B54">
        <f>'sales bud'!B53</f>
        <v>0</v>
      </c>
      <c r="C54" s="208">
        <f>'sales bud'!C53</f>
        <v>0</v>
      </c>
      <c r="D54" s="208">
        <f>'mrg bud'!C53</f>
        <v>0</v>
      </c>
      <c r="E54" s="208">
        <f>'cf bud'!C53</f>
        <v>0</v>
      </c>
      <c r="F54" s="208">
        <f>'sales bud'!D53</f>
        <v>0</v>
      </c>
      <c r="G54" s="208">
        <f>'mrg bud'!D53</f>
        <v>0</v>
      </c>
      <c r="H54" s="208">
        <f>'cf bud'!D53</f>
        <v>0</v>
      </c>
      <c r="I54" s="208">
        <f>'sales bud'!E53</f>
        <v>0</v>
      </c>
      <c r="J54" s="208">
        <f>'mrg bud'!E53</f>
        <v>0</v>
      </c>
      <c r="K54" s="208">
        <f>'cf bud'!E53</f>
        <v>0</v>
      </c>
      <c r="L54" s="208">
        <f>'sales bud'!F53</f>
        <v>0</v>
      </c>
      <c r="M54" s="208">
        <f>'mrg bud'!F53</f>
        <v>0</v>
      </c>
      <c r="N54" s="208">
        <f>'cf bud'!F53</f>
        <v>0</v>
      </c>
      <c r="O54" s="208">
        <f>'sales bud'!G53</f>
        <v>0</v>
      </c>
      <c r="P54" s="208">
        <f>'mrg bud'!G53</f>
        <v>0</v>
      </c>
      <c r="Q54" s="208">
        <f>'cf bud'!G53</f>
        <v>0</v>
      </c>
      <c r="R54" s="208">
        <f>'sales bud'!H53</f>
        <v>0</v>
      </c>
      <c r="S54" s="208">
        <f>'mrg bud'!H53</f>
        <v>0</v>
      </c>
      <c r="T54" s="208">
        <f>'cf bud'!H53</f>
        <v>0</v>
      </c>
      <c r="U54" s="2">
        <f t="shared" si="0"/>
        <v>0</v>
      </c>
      <c r="V54" s="2">
        <f t="shared" si="1"/>
        <v>0</v>
      </c>
      <c r="W54" s="2">
        <f t="shared" si="2"/>
        <v>0</v>
      </c>
      <c r="X54" s="2">
        <f>'sales bud'!J53</f>
        <v>0</v>
      </c>
      <c r="Y54" s="2">
        <f>'mrg bud'!J53</f>
        <v>0</v>
      </c>
      <c r="Z54" s="2">
        <f>'cf bud'!J53</f>
        <v>0</v>
      </c>
      <c r="AA54" s="2">
        <f>'sales bud'!K53</f>
        <v>0</v>
      </c>
      <c r="AB54" s="2">
        <f>'mrg bud'!K53</f>
        <v>0</v>
      </c>
      <c r="AC54" s="2">
        <f>'cf bud'!K53</f>
        <v>0</v>
      </c>
      <c r="AD54" s="2">
        <f>'sales bud'!L53</f>
        <v>0</v>
      </c>
      <c r="AE54" s="2">
        <f>'mrg bud'!L53</f>
        <v>0</v>
      </c>
      <c r="AF54" s="2">
        <f>'cf bud'!L53</f>
        <v>0</v>
      </c>
      <c r="AG54" s="2">
        <f>'sales bud'!M53</f>
        <v>0</v>
      </c>
      <c r="AH54" s="2">
        <f>'mrg bud'!M53</f>
        <v>0</v>
      </c>
      <c r="AI54" s="2">
        <f>'cf bud'!M53</f>
        <v>0</v>
      </c>
      <c r="AJ54" s="2">
        <f>'sales bud'!N53</f>
        <v>0</v>
      </c>
      <c r="AK54" s="2">
        <f>'mrg bud'!N53</f>
        <v>0</v>
      </c>
      <c r="AL54" s="2">
        <f>'cf bud'!N53</f>
        <v>0</v>
      </c>
      <c r="AM54" s="2">
        <f>'sales bud'!O53</f>
        <v>0</v>
      </c>
      <c r="AN54" s="2">
        <f>'mrg bud'!O53</f>
        <v>0</v>
      </c>
      <c r="AO54" s="2">
        <f>'cf bud'!O53</f>
        <v>0</v>
      </c>
      <c r="AP54" s="2">
        <f t="shared" si="3"/>
        <v>0</v>
      </c>
      <c r="AQ54" s="2">
        <f t="shared" si="4"/>
        <v>0</v>
      </c>
      <c r="AR54" s="2">
        <f t="shared" si="5"/>
        <v>0</v>
      </c>
    </row>
    <row r="55" spans="1:44">
      <c r="A55" t="str">
        <f>'sales bud'!A54</f>
        <v>Призма ООО</v>
      </c>
      <c r="B55">
        <f>'sales bud'!B54</f>
        <v>0</v>
      </c>
      <c r="C55" s="208">
        <f>'sales bud'!C54</f>
        <v>0</v>
      </c>
      <c r="D55" s="208">
        <f>'mrg bud'!C54</f>
        <v>0</v>
      </c>
      <c r="E55" s="208">
        <f>'cf bud'!C54</f>
        <v>0</v>
      </c>
      <c r="F55" s="208">
        <f>'sales bud'!D54</f>
        <v>0</v>
      </c>
      <c r="G55" s="208">
        <f>'mrg bud'!D54</f>
        <v>0</v>
      </c>
      <c r="H55" s="208">
        <f>'cf bud'!D54</f>
        <v>0</v>
      </c>
      <c r="I55" s="208">
        <f>'sales bud'!E54</f>
        <v>0</v>
      </c>
      <c r="J55" s="208">
        <f>'mrg bud'!E54</f>
        <v>0</v>
      </c>
      <c r="K55" s="208">
        <f>'cf bud'!E54</f>
        <v>0</v>
      </c>
      <c r="L55" s="208">
        <f>'sales bud'!F54</f>
        <v>0</v>
      </c>
      <c r="M55" s="208">
        <f>'mrg bud'!F54</f>
        <v>0</v>
      </c>
      <c r="N55" s="208">
        <f>'cf bud'!F54</f>
        <v>0</v>
      </c>
      <c r="O55" s="208">
        <f>'sales bud'!G54</f>
        <v>0</v>
      </c>
      <c r="P55" s="208">
        <f>'mrg bud'!G54</f>
        <v>0</v>
      </c>
      <c r="Q55" s="208">
        <f>'cf bud'!G54</f>
        <v>0</v>
      </c>
      <c r="R55" s="208">
        <f>'sales bud'!H54</f>
        <v>0</v>
      </c>
      <c r="S55" s="208">
        <f>'mrg bud'!H54</f>
        <v>0</v>
      </c>
      <c r="T55" s="208">
        <f>'cf bud'!H54</f>
        <v>0</v>
      </c>
      <c r="U55" s="2">
        <f t="shared" si="0"/>
        <v>0</v>
      </c>
      <c r="V55" s="2">
        <f t="shared" si="1"/>
        <v>0</v>
      </c>
      <c r="W55" s="2">
        <f t="shared" si="2"/>
        <v>0</v>
      </c>
      <c r="X55" s="2">
        <f>'sales bud'!J54</f>
        <v>0</v>
      </c>
      <c r="Y55" s="2">
        <f>'mrg bud'!J54</f>
        <v>0</v>
      </c>
      <c r="Z55" s="2">
        <f>'cf bud'!J54</f>
        <v>0</v>
      </c>
      <c r="AA55" s="2">
        <f>'sales bud'!K54</f>
        <v>0</v>
      </c>
      <c r="AB55" s="2">
        <f>'mrg bud'!K54</f>
        <v>0</v>
      </c>
      <c r="AC55" s="2">
        <f>'cf bud'!K54</f>
        <v>0</v>
      </c>
      <c r="AD55" s="2">
        <f>'sales bud'!L54</f>
        <v>0</v>
      </c>
      <c r="AE55" s="2">
        <f>'mrg bud'!L54</f>
        <v>0</v>
      </c>
      <c r="AF55" s="2">
        <f>'cf bud'!L54</f>
        <v>0</v>
      </c>
      <c r="AG55" s="2">
        <f>'sales bud'!M54</f>
        <v>0</v>
      </c>
      <c r="AH55" s="2">
        <f>'mrg bud'!M54</f>
        <v>0</v>
      </c>
      <c r="AI55" s="2">
        <f>'cf bud'!M54</f>
        <v>0</v>
      </c>
      <c r="AJ55" s="2">
        <f>'sales bud'!N54</f>
        <v>0</v>
      </c>
      <c r="AK55" s="2">
        <f>'mrg bud'!N54</f>
        <v>0</v>
      </c>
      <c r="AL55" s="2">
        <f>'cf bud'!N54</f>
        <v>0</v>
      </c>
      <c r="AM55" s="2">
        <f>'sales bud'!O54</f>
        <v>0</v>
      </c>
      <c r="AN55" s="2">
        <f>'mrg bud'!O54</f>
        <v>0</v>
      </c>
      <c r="AO55" s="2">
        <f>'cf bud'!O54</f>
        <v>0</v>
      </c>
      <c r="AP55" s="2">
        <f t="shared" si="3"/>
        <v>0</v>
      </c>
      <c r="AQ55" s="2">
        <f t="shared" si="4"/>
        <v>0</v>
      </c>
      <c r="AR55" s="2">
        <f t="shared" si="5"/>
        <v>0</v>
      </c>
    </row>
    <row r="56" spans="1:44">
      <c r="A56" t="str">
        <f>'sales bud'!A55</f>
        <v>Синяя Гусеница ООО</v>
      </c>
      <c r="B56">
        <f>'sales bud'!B55</f>
        <v>0</v>
      </c>
      <c r="C56" s="208">
        <f>'sales bud'!C55</f>
        <v>268845.92230000009</v>
      </c>
      <c r="D56" s="208">
        <f>'mrg bud'!C55</f>
        <v>67526.784241625486</v>
      </c>
      <c r="E56" s="208">
        <f>'cf bud'!C55</f>
        <v>160360</v>
      </c>
      <c r="F56" s="208">
        <f>'sales bud'!D55</f>
        <v>806537.76690000016</v>
      </c>
      <c r="G56" s="208">
        <f>'mrg bud'!D55</f>
        <v>202580.35272487637</v>
      </c>
      <c r="H56" s="208">
        <f>'cf bud'!D55</f>
        <v>500000</v>
      </c>
      <c r="I56" s="208">
        <f>'sales bud'!E55</f>
        <v>1344229.6115000001</v>
      </c>
      <c r="J56" s="208">
        <f>'mrg bud'!E55</f>
        <v>337633.92120812729</v>
      </c>
      <c r="K56" s="208">
        <f>'cf bud'!E55</f>
        <v>500000</v>
      </c>
      <c r="L56" s="208">
        <f>'sales bud'!F55</f>
        <v>1613075.5338000003</v>
      </c>
      <c r="M56" s="208">
        <f>'mrg bud'!F55</f>
        <v>405160.70544975274</v>
      </c>
      <c r="N56" s="208">
        <f>'cf bud'!F55</f>
        <v>1500000</v>
      </c>
      <c r="O56" s="208">
        <f>'sales bud'!G55</f>
        <v>806537.76690000016</v>
      </c>
      <c r="P56" s="208">
        <f>'mrg bud'!G55</f>
        <v>202580.35272487637</v>
      </c>
      <c r="Q56" s="208">
        <f>'cf bud'!G55</f>
        <v>1500000</v>
      </c>
      <c r="R56" s="208">
        <f>'sales bud'!H55</f>
        <v>537691.84460000019</v>
      </c>
      <c r="S56" s="208">
        <f>'mrg bud'!H55</f>
        <v>135053.56848325097</v>
      </c>
      <c r="T56" s="208">
        <f>'cf bud'!H55</f>
        <v>1376918.4460000005</v>
      </c>
      <c r="U56" s="2">
        <f t="shared" si="0"/>
        <v>5376918.4460000014</v>
      </c>
      <c r="V56" s="2">
        <f t="shared" si="1"/>
        <v>1350535.6848325091</v>
      </c>
      <c r="W56" s="2">
        <f t="shared" si="2"/>
        <v>5537278.4460000005</v>
      </c>
      <c r="X56" s="2">
        <f>'sales bud'!J55</f>
        <v>144324.18000000005</v>
      </c>
      <c r="Y56" s="2">
        <f>'mrg bud'!J55</f>
        <v>36114.829020222664</v>
      </c>
      <c r="Z56" s="2">
        <f>'cf bud'!J55</f>
        <v>0</v>
      </c>
      <c r="AA56" s="2">
        <f>'sales bud'!K55</f>
        <v>360810.45000000013</v>
      </c>
      <c r="AB56" s="2">
        <f>'mrg bud'!K55</f>
        <v>90287.072550556652</v>
      </c>
      <c r="AC56" s="2">
        <f>'cf bud'!K55</f>
        <v>500000</v>
      </c>
      <c r="AD56" s="2">
        <f>'sales bud'!L55</f>
        <v>432972.54000000004</v>
      </c>
      <c r="AE56" s="2">
        <f>'mrg bud'!L55</f>
        <v>108344.48706066792</v>
      </c>
      <c r="AF56" s="2">
        <f>'cf bud'!L55</f>
        <v>500000</v>
      </c>
      <c r="AG56" s="2">
        <f>'sales bud'!M55</f>
        <v>360810.45000000013</v>
      </c>
      <c r="AH56" s="2">
        <f>'mrg bud'!M55</f>
        <v>90287.072550556652</v>
      </c>
      <c r="AI56" s="2">
        <f>'cf bud'!M55</f>
        <v>282881.80000000051</v>
      </c>
      <c r="AJ56" s="2">
        <f>'sales bud'!N55</f>
        <v>144324.18000000005</v>
      </c>
      <c r="AK56" s="2">
        <f>'mrg bud'!N55</f>
        <v>36114.829020222664</v>
      </c>
      <c r="AL56" s="2">
        <f>'cf bud'!N55</f>
        <v>0</v>
      </c>
      <c r="AM56" s="2">
        <f>'sales bud'!O55</f>
        <v>0</v>
      </c>
      <c r="AN56" s="2">
        <f>'mrg bud'!O55</f>
        <v>0</v>
      </c>
      <c r="AO56" s="2">
        <f>'cf bud'!O55</f>
        <v>0</v>
      </c>
      <c r="AP56" s="2">
        <f t="shared" si="3"/>
        <v>1443241.8000000003</v>
      </c>
      <c r="AQ56" s="2">
        <f t="shared" si="4"/>
        <v>361148.29020222649</v>
      </c>
      <c r="AR56" s="2">
        <f t="shared" si="5"/>
        <v>1282881.8000000005</v>
      </c>
    </row>
    <row r="57" spans="1:44">
      <c r="A57" t="str">
        <f>'sales bud'!A56</f>
        <v>СТАФ ФО ЛАЙФ ООО</v>
      </c>
      <c r="B57">
        <f>'sales bud'!B56</f>
        <v>0</v>
      </c>
      <c r="C57" s="208">
        <f>'sales bud'!C56</f>
        <v>0</v>
      </c>
      <c r="D57" s="208">
        <f>'mrg bud'!C56</f>
        <v>0</v>
      </c>
      <c r="E57" s="208">
        <f>'cf bud'!C56</f>
        <v>22011</v>
      </c>
      <c r="F57" s="208">
        <f>'sales bud'!D56</f>
        <v>0</v>
      </c>
      <c r="G57" s="208">
        <f>'mrg bud'!D56</f>
        <v>0</v>
      </c>
      <c r="H57" s="208">
        <f>'cf bud'!D56</f>
        <v>0</v>
      </c>
      <c r="I57" s="208">
        <f>'sales bud'!E56</f>
        <v>158336.05519999994</v>
      </c>
      <c r="J57" s="208">
        <f>'mrg bud'!E56</f>
        <v>39739.0532273758</v>
      </c>
      <c r="K57" s="208">
        <f>'cf bud'!E56</f>
        <v>158336.05519999994</v>
      </c>
      <c r="L57" s="208">
        <f>'sales bud'!F56</f>
        <v>118752.04139999993</v>
      </c>
      <c r="M57" s="208">
        <f>'mrg bud'!F56</f>
        <v>29804.289920531839</v>
      </c>
      <c r="N57" s="208">
        <f>'cf bud'!F56</f>
        <v>118752.04139999993</v>
      </c>
      <c r="O57" s="208">
        <f>'sales bud'!G56</f>
        <v>79168.027599999972</v>
      </c>
      <c r="P57" s="208">
        <f>'mrg bud'!G56</f>
        <v>19869.5266136879</v>
      </c>
      <c r="Q57" s="208">
        <f>'cf bud'!G56</f>
        <v>79168.027599999972</v>
      </c>
      <c r="R57" s="208">
        <f>'sales bud'!H56</f>
        <v>39584.013799999986</v>
      </c>
      <c r="S57" s="208">
        <f>'mrg bud'!H56</f>
        <v>9934.76330684395</v>
      </c>
      <c r="T57" s="208">
        <f>'cf bud'!H56</f>
        <v>39584.013799999986</v>
      </c>
      <c r="U57" s="2">
        <f t="shared" si="0"/>
        <v>395840.1379999998</v>
      </c>
      <c r="V57" s="2">
        <f t="shared" si="1"/>
        <v>99347.633068439478</v>
      </c>
      <c r="W57" s="2">
        <f t="shared" si="2"/>
        <v>417851.1379999998</v>
      </c>
      <c r="X57" s="2">
        <f>'sales bud'!J56</f>
        <v>0</v>
      </c>
      <c r="Y57" s="2">
        <f>'mrg bud'!J56</f>
        <v>0</v>
      </c>
      <c r="Z57" s="2">
        <f>'cf bud'!J56</f>
        <v>0</v>
      </c>
      <c r="AA57" s="2">
        <f>'sales bud'!K56</f>
        <v>59430.995999999999</v>
      </c>
      <c r="AB57" s="2">
        <f>'mrg bud'!K56</f>
        <v>14915.942615955471</v>
      </c>
      <c r="AC57" s="2">
        <f>'cf bud'!K56</f>
        <v>59430.995999999999</v>
      </c>
      <c r="AD57" s="2">
        <f>'sales bud'!L56</f>
        <v>79241.328000000009</v>
      </c>
      <c r="AE57" s="2">
        <f>'mrg bud'!L56</f>
        <v>19887.923487940643</v>
      </c>
      <c r="AF57" s="2">
        <f>'cf bud'!L56</f>
        <v>79241.328000000009</v>
      </c>
      <c r="AG57" s="2">
        <f>'sales bud'!M56</f>
        <v>59430.995999999999</v>
      </c>
      <c r="AH57" s="2">
        <f>'mrg bud'!M56</f>
        <v>14915.942615955471</v>
      </c>
      <c r="AI57" s="2">
        <f>'cf bud'!M56</f>
        <v>37419.995999999999</v>
      </c>
      <c r="AJ57" s="2">
        <f>'sales bud'!N56</f>
        <v>0</v>
      </c>
      <c r="AK57" s="2">
        <f>'mrg bud'!N56</f>
        <v>0</v>
      </c>
      <c r="AL57" s="2">
        <f>'cf bud'!N56</f>
        <v>0</v>
      </c>
      <c r="AM57" s="2">
        <f>'sales bud'!O56</f>
        <v>0</v>
      </c>
      <c r="AN57" s="2">
        <f>'mrg bud'!O56</f>
        <v>0</v>
      </c>
      <c r="AO57" s="2">
        <f>'cf bud'!O56</f>
        <v>0</v>
      </c>
      <c r="AP57" s="2">
        <f t="shared" si="3"/>
        <v>198103.32</v>
      </c>
      <c r="AQ57" s="2">
        <f t="shared" si="4"/>
        <v>49719.808719851586</v>
      </c>
      <c r="AR57" s="2">
        <f t="shared" si="5"/>
        <v>176092.32</v>
      </c>
    </row>
    <row r="58" spans="1:44">
      <c r="A58" t="str">
        <f>'sales bud'!A57</f>
        <v>Торговый дом ЦУМ ОАО</v>
      </c>
      <c r="B58">
        <f>'sales bud'!B57</f>
        <v>0</v>
      </c>
      <c r="C58" s="208">
        <f>'sales bud'!C57</f>
        <v>0</v>
      </c>
      <c r="D58" s="208">
        <f>'mrg bud'!C57</f>
        <v>0</v>
      </c>
      <c r="E58" s="208">
        <f>'cf bud'!C57</f>
        <v>0</v>
      </c>
      <c r="F58" s="208">
        <f>'sales bud'!D57</f>
        <v>0</v>
      </c>
      <c r="G58" s="208">
        <f>'mrg bud'!D57</f>
        <v>0</v>
      </c>
      <c r="H58" s="208">
        <f>'cf bud'!D57</f>
        <v>0</v>
      </c>
      <c r="I58" s="208">
        <f>'sales bud'!E57</f>
        <v>413265.26999999984</v>
      </c>
      <c r="J58" s="208">
        <f>'mrg bud'!E57</f>
        <v>127787.65306122447</v>
      </c>
      <c r="K58" s="208">
        <f>'cf bud'!E57</f>
        <v>0</v>
      </c>
      <c r="L58" s="208">
        <f>'sales bud'!F57</f>
        <v>551020.35999999975</v>
      </c>
      <c r="M58" s="208">
        <f>'mrg bud'!F57</f>
        <v>170383.53741496598</v>
      </c>
      <c r="N58" s="208">
        <f>'cf bud'!F57</f>
        <v>0</v>
      </c>
      <c r="O58" s="208">
        <f>'sales bud'!G57</f>
        <v>413265.26999999984</v>
      </c>
      <c r="P58" s="208">
        <f>'mrg bud'!G57</f>
        <v>127787.65306122447</v>
      </c>
      <c r="Q58" s="208">
        <f>'cf bud'!G57</f>
        <v>413265.26999999984</v>
      </c>
      <c r="R58" s="208">
        <f>'sales bud'!H57</f>
        <v>0</v>
      </c>
      <c r="S58" s="208">
        <f>'mrg bud'!H57</f>
        <v>0</v>
      </c>
      <c r="T58" s="208">
        <f>'cf bud'!H57</f>
        <v>551020.35999999975</v>
      </c>
      <c r="U58" s="2">
        <f t="shared" si="0"/>
        <v>1377550.8999999994</v>
      </c>
      <c r="V58" s="2">
        <f t="shared" si="1"/>
        <v>425958.84353741491</v>
      </c>
      <c r="W58" s="2">
        <f t="shared" si="2"/>
        <v>964285.62999999966</v>
      </c>
      <c r="X58" s="2">
        <f>'sales bud'!J57</f>
        <v>0</v>
      </c>
      <c r="Y58" s="2">
        <f>'mrg bud'!J57</f>
        <v>0</v>
      </c>
      <c r="Z58" s="2">
        <f>'cf bud'!J57</f>
        <v>413265.26999999984</v>
      </c>
      <c r="AA58" s="2">
        <f>'sales bud'!K57</f>
        <v>122408.82</v>
      </c>
      <c r="AB58" s="2">
        <f>'mrg bud'!K57</f>
        <v>37850.593692022281</v>
      </c>
      <c r="AC58" s="2">
        <f>'cf bud'!K57</f>
        <v>0</v>
      </c>
      <c r="AD58" s="2">
        <f>'sales bud'!L57</f>
        <v>122408.82</v>
      </c>
      <c r="AE58" s="2">
        <f>'mrg bud'!L57</f>
        <v>37850.593692022281</v>
      </c>
      <c r="AF58" s="2">
        <f>'cf bud'!L57</f>
        <v>0</v>
      </c>
      <c r="AG58" s="2">
        <f>'sales bud'!M57</f>
        <v>163211.76</v>
      </c>
      <c r="AH58" s="2">
        <f>'mrg bud'!M57</f>
        <v>50467.458256029699</v>
      </c>
      <c r="AI58" s="2">
        <f>'cf bud'!M57</f>
        <v>122408.82</v>
      </c>
      <c r="AJ58" s="2">
        <f>'sales bud'!N57</f>
        <v>0</v>
      </c>
      <c r="AK58" s="2">
        <f>'mrg bud'!N57</f>
        <v>0</v>
      </c>
      <c r="AL58" s="2">
        <f>'cf bud'!N57</f>
        <v>122408.82</v>
      </c>
      <c r="AM58" s="2">
        <f>'sales bud'!O57</f>
        <v>0</v>
      </c>
      <c r="AN58" s="2">
        <f>'mrg bud'!O57</f>
        <v>0</v>
      </c>
      <c r="AO58" s="2">
        <f>'cf bud'!O57</f>
        <v>163211.76</v>
      </c>
      <c r="AP58" s="2">
        <f t="shared" si="3"/>
        <v>408029.4</v>
      </c>
      <c r="AQ58" s="2">
        <f t="shared" si="4"/>
        <v>126168.64564007426</v>
      </c>
      <c r="AR58" s="2">
        <f t="shared" si="5"/>
        <v>821294.66999999993</v>
      </c>
    </row>
    <row r="59" spans="1:44">
      <c r="A59" t="str">
        <f>'sales bud'!A58</f>
        <v>Траектория ООО</v>
      </c>
      <c r="B59">
        <f>'sales bud'!B58</f>
        <v>0</v>
      </c>
      <c r="C59" s="208">
        <f>'sales bud'!C58</f>
        <v>0</v>
      </c>
      <c r="D59" s="208">
        <f>'mrg bud'!C58</f>
        <v>0</v>
      </c>
      <c r="E59" s="208">
        <f>'cf bud'!C58</f>
        <v>143326</v>
      </c>
      <c r="F59" s="208">
        <f>'sales bud'!D58</f>
        <v>0</v>
      </c>
      <c r="G59" s="208">
        <f>'mrg bud'!D58</f>
        <v>0</v>
      </c>
      <c r="H59" s="208">
        <f>'cf bud'!D58</f>
        <v>0</v>
      </c>
      <c r="I59" s="208">
        <f>'sales bud'!E58</f>
        <v>495084.74999999988</v>
      </c>
      <c r="J59" s="208">
        <f>'mrg bud'!E58</f>
        <v>153656.21535018555</v>
      </c>
      <c r="K59" s="208">
        <f>'cf bud'!E58</f>
        <v>0</v>
      </c>
      <c r="L59" s="208">
        <f>'sales bud'!F58</f>
        <v>660112.99999999988</v>
      </c>
      <c r="M59" s="208">
        <f>'mrg bud'!F58</f>
        <v>204874.95380024746</v>
      </c>
      <c r="N59" s="208">
        <f>'cf bud'!F58</f>
        <v>495084.74999999988</v>
      </c>
      <c r="O59" s="208">
        <f>'sales bud'!G58</f>
        <v>412570.62499999988</v>
      </c>
      <c r="P59" s="208">
        <f>'mrg bud'!G58</f>
        <v>128046.84612515458</v>
      </c>
      <c r="Q59" s="208">
        <f>'cf bud'!G58</f>
        <v>660112.99999999988</v>
      </c>
      <c r="R59" s="208">
        <f>'sales bud'!H58</f>
        <v>82514.124999999985</v>
      </c>
      <c r="S59" s="208">
        <f>'mrg bud'!H58</f>
        <v>25609.369225030932</v>
      </c>
      <c r="T59" s="208">
        <f>'cf bud'!H58</f>
        <v>412570.62499999988</v>
      </c>
      <c r="U59" s="2">
        <f t="shared" si="0"/>
        <v>1650282.4999999995</v>
      </c>
      <c r="V59" s="2">
        <f t="shared" si="1"/>
        <v>512187.38450061856</v>
      </c>
      <c r="W59" s="2">
        <f t="shared" si="2"/>
        <v>1711094.3749999995</v>
      </c>
      <c r="X59" s="2">
        <f>'sales bud'!J58</f>
        <v>0</v>
      </c>
      <c r="Y59" s="2">
        <f>'mrg bud'!J58</f>
        <v>0</v>
      </c>
      <c r="Z59" s="2">
        <f>'cf bud'!J58</f>
        <v>82514.124999999985</v>
      </c>
      <c r="AA59" s="2">
        <f>'sales bud'!K58</f>
        <v>386979.12</v>
      </c>
      <c r="AB59" s="2">
        <f>'mrg bud'!K58</f>
        <v>117689.8005751392</v>
      </c>
      <c r="AC59" s="2">
        <f>'cf bud'!K58</f>
        <v>0</v>
      </c>
      <c r="AD59" s="2">
        <f>'sales bud'!L58</f>
        <v>515972.16000000003</v>
      </c>
      <c r="AE59" s="2">
        <f>'mrg bud'!L58</f>
        <v>156919.73410018557</v>
      </c>
      <c r="AF59" s="2">
        <f>'cf bud'!L58</f>
        <v>386979.12</v>
      </c>
      <c r="AG59" s="2">
        <f>'sales bud'!M58</f>
        <v>386979.12</v>
      </c>
      <c r="AH59" s="2">
        <f>'mrg bud'!M58</f>
        <v>117689.8005751392</v>
      </c>
      <c r="AI59" s="2">
        <f>'cf bud'!M58</f>
        <v>515972.16000000003</v>
      </c>
      <c r="AJ59" s="2">
        <f>'sales bud'!N58</f>
        <v>0</v>
      </c>
      <c r="AK59" s="2">
        <f>'mrg bud'!N58</f>
        <v>0</v>
      </c>
      <c r="AL59" s="2">
        <f>'cf bud'!N58</f>
        <v>243653.12</v>
      </c>
      <c r="AM59" s="2">
        <f>'sales bud'!O58</f>
        <v>0</v>
      </c>
      <c r="AN59" s="2">
        <f>'mrg bud'!O58</f>
        <v>0</v>
      </c>
      <c r="AO59" s="2">
        <f>'cf bud'!O58</f>
        <v>0</v>
      </c>
      <c r="AP59" s="2">
        <f t="shared" si="3"/>
        <v>1289930.3999999999</v>
      </c>
      <c r="AQ59" s="2">
        <f t="shared" si="4"/>
        <v>392299.33525046404</v>
      </c>
      <c r="AR59" s="2">
        <f t="shared" si="5"/>
        <v>1229118.5249999999</v>
      </c>
    </row>
    <row r="60" spans="1:44">
      <c r="A60" t="str">
        <f>'sales bud'!A59</f>
        <v>Фолис Лтд ООО</v>
      </c>
      <c r="B60">
        <f>'sales bud'!B59</f>
        <v>0</v>
      </c>
      <c r="C60" s="208">
        <f>'sales bud'!C59</f>
        <v>0</v>
      </c>
      <c r="D60" s="208">
        <f>'mrg bud'!C59</f>
        <v>0</v>
      </c>
      <c r="E60" s="208">
        <f>'cf bud'!C59</f>
        <v>122343</v>
      </c>
      <c r="F60" s="208">
        <f>'sales bud'!D59</f>
        <v>0</v>
      </c>
      <c r="G60" s="208">
        <f>'mrg bud'!D59</f>
        <v>0</v>
      </c>
      <c r="H60" s="208">
        <f>'cf bud'!D59</f>
        <v>0</v>
      </c>
      <c r="I60" s="208">
        <f>'sales bud'!E59</f>
        <v>495478.25460000033</v>
      </c>
      <c r="J60" s="208">
        <f>'mrg bud'!E59</f>
        <v>148270.77389405947</v>
      </c>
      <c r="K60" s="208">
        <f>'cf bud'!E59</f>
        <v>495478.25460000033</v>
      </c>
      <c r="L60" s="208">
        <f>'sales bud'!F59</f>
        <v>743217.38190000039</v>
      </c>
      <c r="M60" s="208">
        <f>'mrg bud'!F59</f>
        <v>222406.16084108921</v>
      </c>
      <c r="N60" s="208">
        <f>'cf bud'!F59</f>
        <v>743217.38190000039</v>
      </c>
      <c r="O60" s="208">
        <f>'sales bud'!G59</f>
        <v>619347.81825000048</v>
      </c>
      <c r="P60" s="208">
        <f>'mrg bud'!G59</f>
        <v>185338.4673675744</v>
      </c>
      <c r="Q60" s="208">
        <f>'cf bud'!G59</f>
        <v>619347.81825000048</v>
      </c>
      <c r="R60" s="208">
        <f>'sales bud'!H59</f>
        <v>619347.81825000048</v>
      </c>
      <c r="S60" s="208">
        <f>'mrg bud'!H59</f>
        <v>185338.4673675744</v>
      </c>
      <c r="T60" s="208">
        <f>'cf bud'!H59</f>
        <v>619347.81825000048</v>
      </c>
      <c r="U60" s="2">
        <f t="shared" si="0"/>
        <v>2477391.2730000019</v>
      </c>
      <c r="V60" s="2">
        <f t="shared" si="1"/>
        <v>741353.86947029736</v>
      </c>
      <c r="W60" s="2">
        <f t="shared" si="2"/>
        <v>2599734.2730000019</v>
      </c>
      <c r="X60" s="2">
        <f>'sales bud'!J59</f>
        <v>0</v>
      </c>
      <c r="Y60" s="2">
        <f>'mrg bud'!J59</f>
        <v>0</v>
      </c>
      <c r="Z60" s="2">
        <f>'cf bud'!J59</f>
        <v>0</v>
      </c>
      <c r="AA60" s="2">
        <f>'sales bud'!K59</f>
        <v>330327.4338</v>
      </c>
      <c r="AB60" s="2">
        <f>'mrg bud'!K59</f>
        <v>97521.165076808917</v>
      </c>
      <c r="AC60" s="2">
        <f>'cf bud'!K59</f>
        <v>330327.4338</v>
      </c>
      <c r="AD60" s="2">
        <f>'sales bud'!L59</f>
        <v>440436.5784</v>
      </c>
      <c r="AE60" s="2">
        <f>'mrg bud'!L59</f>
        <v>130028.22010241187</v>
      </c>
      <c r="AF60" s="2">
        <f>'cf bud'!L59</f>
        <v>440436.5784</v>
      </c>
      <c r="AG60" s="2">
        <f>'sales bud'!M59</f>
        <v>330327.4338</v>
      </c>
      <c r="AH60" s="2">
        <f>'mrg bud'!M59</f>
        <v>97521.165076808917</v>
      </c>
      <c r="AI60" s="2">
        <f>'cf bud'!M59</f>
        <v>207984.4338</v>
      </c>
      <c r="AJ60" s="2">
        <f>'sales bud'!N59</f>
        <v>0</v>
      </c>
      <c r="AK60" s="2">
        <f>'mrg bud'!N59</f>
        <v>0</v>
      </c>
      <c r="AL60" s="2">
        <f>'cf bud'!N59</f>
        <v>0</v>
      </c>
      <c r="AM60" s="2">
        <f>'sales bud'!O59</f>
        <v>0</v>
      </c>
      <c r="AN60" s="2">
        <f>'mrg bud'!O59</f>
        <v>0</v>
      </c>
      <c r="AO60" s="2">
        <f>'cf bud'!O59</f>
        <v>0</v>
      </c>
      <c r="AP60" s="2">
        <f t="shared" si="3"/>
        <v>1101091.446</v>
      </c>
      <c r="AQ60" s="2">
        <f t="shared" si="4"/>
        <v>325070.5502560297</v>
      </c>
      <c r="AR60" s="2">
        <f t="shared" si="5"/>
        <v>978748.446</v>
      </c>
    </row>
    <row r="61" spans="1:44">
      <c r="A61" t="str">
        <f>'sales bud'!A60</f>
        <v>ЧЕРИКО-групп ООО</v>
      </c>
      <c r="B61">
        <f>'sales bud'!B60</f>
        <v>0</v>
      </c>
      <c r="C61" s="208">
        <f>'sales bud'!C60</f>
        <v>0</v>
      </c>
      <c r="D61" s="208">
        <f>'mrg bud'!C60</f>
        <v>0</v>
      </c>
      <c r="E61" s="208">
        <f>'cf bud'!C60</f>
        <v>0</v>
      </c>
      <c r="F61" s="208">
        <f>'sales bud'!D60</f>
        <v>0</v>
      </c>
      <c r="G61" s="208">
        <f>'mrg bud'!D60</f>
        <v>0</v>
      </c>
      <c r="H61" s="208">
        <f>'cf bud'!D60</f>
        <v>0</v>
      </c>
      <c r="I61" s="208">
        <f>'sales bud'!E60</f>
        <v>303675.26240000007</v>
      </c>
      <c r="J61" s="208">
        <f>'mrg bud'!E60</f>
        <v>102909.98714428078</v>
      </c>
      <c r="K61" s="208">
        <f>'cf bud'!E60</f>
        <v>303675.26240000007</v>
      </c>
      <c r="L61" s="208">
        <f>'sales bud'!F60</f>
        <v>455512.89360000007</v>
      </c>
      <c r="M61" s="208">
        <f>'mrg bud'!F60</f>
        <v>154364.98071642118</v>
      </c>
      <c r="N61" s="208">
        <f>'cf bud'!F60</f>
        <v>455512.89360000007</v>
      </c>
      <c r="O61" s="208">
        <f>'sales bud'!G60</f>
        <v>455512.89360000007</v>
      </c>
      <c r="P61" s="208">
        <f>'mrg bud'!G60</f>
        <v>154364.98071642118</v>
      </c>
      <c r="Q61" s="208">
        <f>'cf bud'!G60</f>
        <v>455512.89360000007</v>
      </c>
      <c r="R61" s="208">
        <f>'sales bud'!H60</f>
        <v>303675.26240000007</v>
      </c>
      <c r="S61" s="208">
        <f>'mrg bud'!H60</f>
        <v>102909.98714428078</v>
      </c>
      <c r="T61" s="208">
        <f>'cf bud'!H60</f>
        <v>303675.26240000007</v>
      </c>
      <c r="U61" s="2">
        <f t="shared" si="0"/>
        <v>1518376.3120000004</v>
      </c>
      <c r="V61" s="2">
        <f t="shared" si="1"/>
        <v>514549.93572140392</v>
      </c>
      <c r="W61" s="2">
        <f t="shared" si="2"/>
        <v>1518376.3120000004</v>
      </c>
      <c r="X61" s="2">
        <f>'sales bud'!J60</f>
        <v>0</v>
      </c>
      <c r="Y61" s="2">
        <f>'mrg bud'!J60</f>
        <v>0</v>
      </c>
      <c r="Z61" s="2">
        <f>'cf bud'!J60</f>
        <v>0</v>
      </c>
      <c r="AA61" s="2">
        <f>'sales bud'!K60</f>
        <v>0</v>
      </c>
      <c r="AB61" s="2">
        <f>'mrg bud'!K60</f>
        <v>0</v>
      </c>
      <c r="AC61" s="2">
        <f>'cf bud'!K60</f>
        <v>0</v>
      </c>
      <c r="AD61" s="2">
        <f>'sales bud'!L60</f>
        <v>0</v>
      </c>
      <c r="AE61" s="2">
        <f>'mrg bud'!L60</f>
        <v>0</v>
      </c>
      <c r="AF61" s="2">
        <f>'cf bud'!L60</f>
        <v>0</v>
      </c>
      <c r="AG61" s="2">
        <f>'sales bud'!M60</f>
        <v>0</v>
      </c>
      <c r="AH61" s="2">
        <f>'mrg bud'!M60</f>
        <v>0</v>
      </c>
      <c r="AI61" s="2">
        <f>'cf bud'!M60</f>
        <v>0</v>
      </c>
      <c r="AJ61" s="2">
        <f>'sales bud'!N60</f>
        <v>0</v>
      </c>
      <c r="AK61" s="2">
        <f>'mrg bud'!N60</f>
        <v>0</v>
      </c>
      <c r="AL61" s="2">
        <f>'cf bud'!N60</f>
        <v>0</v>
      </c>
      <c r="AM61" s="2">
        <f>'sales bud'!O60</f>
        <v>0</v>
      </c>
      <c r="AN61" s="2">
        <f>'mrg bud'!O60</f>
        <v>0</v>
      </c>
      <c r="AO61" s="2">
        <f>'cf bud'!O60</f>
        <v>0</v>
      </c>
      <c r="AP61" s="2">
        <f t="shared" si="3"/>
        <v>0</v>
      </c>
      <c r="AQ61" s="2">
        <f t="shared" si="4"/>
        <v>0</v>
      </c>
      <c r="AR61" s="2">
        <f t="shared" si="5"/>
        <v>0</v>
      </c>
    </row>
    <row r="62" spans="1:44">
      <c r="A62" t="str">
        <f>'sales bud'!A61</f>
        <v>ИП Гагарин Никита Валерьевич</v>
      </c>
      <c r="B62">
        <f>'sales bud'!B61</f>
        <v>0</v>
      </c>
      <c r="C62" s="208">
        <f>'sales bud'!C61</f>
        <v>0</v>
      </c>
      <c r="D62" s="208">
        <f>'mrg bud'!C61</f>
        <v>0</v>
      </c>
      <c r="E62" s="208">
        <f>'cf bud'!C61</f>
        <v>0</v>
      </c>
      <c r="F62" s="208">
        <f>'sales bud'!D61</f>
        <v>0</v>
      </c>
      <c r="G62" s="208">
        <f>'mrg bud'!D61</f>
        <v>0</v>
      </c>
      <c r="H62" s="208">
        <f>'cf bud'!D61</f>
        <v>0</v>
      </c>
      <c r="I62" s="208">
        <f>'sales bud'!E61</f>
        <v>0</v>
      </c>
      <c r="J62" s="208">
        <f>'mrg bud'!E61</f>
        <v>0</v>
      </c>
      <c r="K62" s="208">
        <f>'cf bud'!E61</f>
        <v>0</v>
      </c>
      <c r="L62" s="208">
        <f>'sales bud'!F61</f>
        <v>241935.375</v>
      </c>
      <c r="M62" s="208">
        <f>'mrg bud'!F61</f>
        <v>74809.948979591849</v>
      </c>
      <c r="N62" s="208">
        <f>'cf bud'!F61</f>
        <v>241935.375</v>
      </c>
      <c r="O62" s="208">
        <f>'sales bud'!G61</f>
        <v>241935.375</v>
      </c>
      <c r="P62" s="208">
        <f>'mrg bud'!G61</f>
        <v>74809.948979591849</v>
      </c>
      <c r="Q62" s="208">
        <f>'cf bud'!G61</f>
        <v>241935.375</v>
      </c>
      <c r="R62" s="208">
        <f>'sales bud'!H61</f>
        <v>0</v>
      </c>
      <c r="S62" s="208">
        <f>'mrg bud'!H61</f>
        <v>0</v>
      </c>
      <c r="T62" s="208">
        <f>'cf bud'!H61</f>
        <v>0</v>
      </c>
      <c r="U62" s="2">
        <f t="shared" si="0"/>
        <v>483870.75</v>
      </c>
      <c r="V62" s="2">
        <f t="shared" si="1"/>
        <v>149619.8979591837</v>
      </c>
      <c r="W62" s="2">
        <f t="shared" si="2"/>
        <v>483870.75</v>
      </c>
      <c r="X62" s="2">
        <f>'sales bud'!J61</f>
        <v>0</v>
      </c>
      <c r="Y62" s="2">
        <f>'mrg bud'!J61</f>
        <v>0</v>
      </c>
      <c r="Z62" s="2">
        <f>'cf bud'!J61</f>
        <v>0</v>
      </c>
      <c r="AA62" s="2">
        <f>'sales bud'!K61</f>
        <v>0</v>
      </c>
      <c r="AB62" s="2">
        <f>'mrg bud'!K61</f>
        <v>0</v>
      </c>
      <c r="AC62" s="2">
        <f>'cf bud'!K61</f>
        <v>0</v>
      </c>
      <c r="AD62" s="2">
        <f>'sales bud'!L61</f>
        <v>0</v>
      </c>
      <c r="AE62" s="2">
        <f>'mrg bud'!L61</f>
        <v>0</v>
      </c>
      <c r="AF62" s="2">
        <f>'cf bud'!L61</f>
        <v>0</v>
      </c>
      <c r="AG62" s="2">
        <f>'sales bud'!M61</f>
        <v>0</v>
      </c>
      <c r="AH62" s="2">
        <f>'mrg bud'!M61</f>
        <v>0</v>
      </c>
      <c r="AI62" s="2">
        <f>'cf bud'!M61</f>
        <v>0</v>
      </c>
      <c r="AJ62" s="2">
        <f>'sales bud'!N61</f>
        <v>0</v>
      </c>
      <c r="AK62" s="2">
        <f>'mrg bud'!N61</f>
        <v>0</v>
      </c>
      <c r="AL62" s="2">
        <f>'cf bud'!N61</f>
        <v>0</v>
      </c>
      <c r="AM62" s="2">
        <f>'sales bud'!O61</f>
        <v>0</v>
      </c>
      <c r="AN62" s="2">
        <f>'mrg bud'!O61</f>
        <v>0</v>
      </c>
      <c r="AO62" s="2">
        <f>'cf bud'!O61</f>
        <v>0</v>
      </c>
      <c r="AP62" s="2">
        <f t="shared" si="3"/>
        <v>0</v>
      </c>
      <c r="AQ62" s="2">
        <f t="shared" si="4"/>
        <v>0</v>
      </c>
      <c r="AR62" s="2">
        <f t="shared" si="5"/>
        <v>0</v>
      </c>
    </row>
    <row r="63" spans="1:44">
      <c r="A63">
        <f>'sales bud'!A62</f>
        <v>0</v>
      </c>
      <c r="B63">
        <f>'sales bud'!B62</f>
        <v>0</v>
      </c>
      <c r="C63" s="208">
        <f>'sales bud'!C62</f>
        <v>0</v>
      </c>
      <c r="D63" s="208">
        <f>'mrg bud'!C62</f>
        <v>0</v>
      </c>
      <c r="E63" s="208">
        <f>'cf bud'!C62</f>
        <v>0</v>
      </c>
      <c r="F63" s="208">
        <f>'sales bud'!D62</f>
        <v>0</v>
      </c>
      <c r="G63" s="208">
        <f>'mrg bud'!D62</f>
        <v>0</v>
      </c>
      <c r="H63" s="208">
        <f>'cf bud'!D62</f>
        <v>0</v>
      </c>
      <c r="I63" s="208">
        <f>'sales bud'!E62</f>
        <v>0</v>
      </c>
      <c r="J63" s="208">
        <f>'mrg bud'!E62</f>
        <v>0</v>
      </c>
      <c r="K63" s="208">
        <f>'cf bud'!E62</f>
        <v>0</v>
      </c>
      <c r="L63" s="208">
        <f>'sales bud'!F62</f>
        <v>0</v>
      </c>
      <c r="M63" s="208">
        <f>'mrg bud'!F62</f>
        <v>0</v>
      </c>
      <c r="N63" s="208">
        <f>'cf bud'!F62</f>
        <v>0</v>
      </c>
      <c r="O63" s="208">
        <f>'sales bud'!G62</f>
        <v>0</v>
      </c>
      <c r="P63" s="208">
        <f>'mrg bud'!G62</f>
        <v>0</v>
      </c>
      <c r="Q63" s="208">
        <f>'cf bud'!G62</f>
        <v>0</v>
      </c>
      <c r="R63" s="208">
        <f>'sales bud'!H62</f>
        <v>0</v>
      </c>
      <c r="S63" s="208">
        <f>'mrg bud'!H62</f>
        <v>0</v>
      </c>
      <c r="T63" s="208">
        <f>'cf bud'!H62</f>
        <v>0</v>
      </c>
      <c r="U63" s="2">
        <f t="shared" si="0"/>
        <v>0</v>
      </c>
      <c r="V63" s="2">
        <f t="shared" si="1"/>
        <v>0</v>
      </c>
      <c r="W63" s="2">
        <f t="shared" si="2"/>
        <v>0</v>
      </c>
      <c r="X63" s="2">
        <f>'sales bud'!J62</f>
        <v>0</v>
      </c>
      <c r="Y63" s="2">
        <f>'mrg bud'!J62</f>
        <v>0</v>
      </c>
      <c r="Z63" s="2">
        <f>'cf bud'!J62</f>
        <v>0</v>
      </c>
      <c r="AA63" s="2">
        <f>'sales bud'!K62</f>
        <v>0</v>
      </c>
      <c r="AB63" s="2">
        <f>'mrg bud'!K62</f>
        <v>0</v>
      </c>
      <c r="AC63" s="2">
        <f>'cf bud'!K62</f>
        <v>0</v>
      </c>
      <c r="AD63" s="2">
        <f>'sales bud'!L62</f>
        <v>0</v>
      </c>
      <c r="AE63" s="2">
        <f>'mrg bud'!L62</f>
        <v>0</v>
      </c>
      <c r="AF63" s="2">
        <f>'cf bud'!L62</f>
        <v>0</v>
      </c>
      <c r="AG63" s="2">
        <f>'sales bud'!M62</f>
        <v>0</v>
      </c>
      <c r="AH63" s="2">
        <f>'mrg bud'!M62</f>
        <v>0</v>
      </c>
      <c r="AI63" s="2">
        <f>'cf bud'!M62</f>
        <v>0</v>
      </c>
      <c r="AJ63" s="2">
        <f>'sales bud'!N62</f>
        <v>0</v>
      </c>
      <c r="AK63" s="2">
        <f>'mrg bud'!N62</f>
        <v>0</v>
      </c>
      <c r="AL63" s="2">
        <f>'cf bud'!N62</f>
        <v>0</v>
      </c>
      <c r="AM63" s="2">
        <f>'sales bud'!O62</f>
        <v>0</v>
      </c>
      <c r="AN63" s="2">
        <f>'mrg bud'!O62</f>
        <v>0</v>
      </c>
      <c r="AO63" s="2">
        <f>'cf bud'!O62</f>
        <v>0</v>
      </c>
      <c r="AP63" s="2">
        <f t="shared" si="3"/>
        <v>0</v>
      </c>
      <c r="AQ63" s="2">
        <f t="shared" si="4"/>
        <v>0</v>
      </c>
      <c r="AR63" s="2">
        <f t="shared" si="5"/>
        <v>0</v>
      </c>
    </row>
    <row r="64" spans="1:44">
      <c r="A64">
        <f>'sales bud'!A63</f>
        <v>0</v>
      </c>
      <c r="B64">
        <f>'sales bud'!B63</f>
        <v>0</v>
      </c>
      <c r="C64" s="208">
        <f>'sales bud'!C63</f>
        <v>0</v>
      </c>
      <c r="D64" s="208">
        <f>'mrg bud'!C63</f>
        <v>0</v>
      </c>
      <c r="E64" s="208">
        <f>'cf bud'!C63</f>
        <v>0</v>
      </c>
      <c r="F64" s="208">
        <f>'sales bud'!D63</f>
        <v>0</v>
      </c>
      <c r="G64" s="208">
        <f>'mrg bud'!D63</f>
        <v>0</v>
      </c>
      <c r="H64" s="208">
        <f>'cf bud'!D63</f>
        <v>0</v>
      </c>
      <c r="I64" s="208">
        <f>'sales bud'!E63</f>
        <v>0</v>
      </c>
      <c r="J64" s="208">
        <f>'mrg bud'!E63</f>
        <v>0</v>
      </c>
      <c r="K64" s="208">
        <f>'cf bud'!E63</f>
        <v>0</v>
      </c>
      <c r="L64" s="208">
        <f>'sales bud'!F63</f>
        <v>0</v>
      </c>
      <c r="M64" s="208">
        <f>'mrg bud'!F63</f>
        <v>0</v>
      </c>
      <c r="N64" s="208">
        <f>'cf bud'!F63</f>
        <v>0</v>
      </c>
      <c r="O64" s="208">
        <f>'sales bud'!G63</f>
        <v>0</v>
      </c>
      <c r="P64" s="208">
        <f>'mrg bud'!G63</f>
        <v>0</v>
      </c>
      <c r="Q64" s="208">
        <f>'cf bud'!G63</f>
        <v>0</v>
      </c>
      <c r="R64" s="208">
        <f>'sales bud'!H63</f>
        <v>0</v>
      </c>
      <c r="S64" s="208">
        <f>'mrg bud'!H63</f>
        <v>0</v>
      </c>
      <c r="T64" s="208">
        <f>'cf bud'!H63</f>
        <v>0</v>
      </c>
      <c r="U64" s="2">
        <f t="shared" si="0"/>
        <v>0</v>
      </c>
      <c r="V64" s="2">
        <f t="shared" si="1"/>
        <v>0</v>
      </c>
      <c r="W64" s="2">
        <f t="shared" si="2"/>
        <v>0</v>
      </c>
      <c r="X64" s="2">
        <f>'sales bud'!J63</f>
        <v>0</v>
      </c>
      <c r="Y64" s="2">
        <f>'mrg bud'!J63</f>
        <v>0</v>
      </c>
      <c r="Z64" s="2">
        <f>'cf bud'!J63</f>
        <v>0</v>
      </c>
      <c r="AA64" s="2">
        <f>'sales bud'!K63</f>
        <v>0</v>
      </c>
      <c r="AB64" s="2">
        <f>'mrg bud'!K63</f>
        <v>0</v>
      </c>
      <c r="AC64" s="2">
        <f>'cf bud'!K63</f>
        <v>0</v>
      </c>
      <c r="AD64" s="2">
        <f>'sales bud'!L63</f>
        <v>0</v>
      </c>
      <c r="AE64" s="2">
        <f>'mrg bud'!L63</f>
        <v>0</v>
      </c>
      <c r="AF64" s="2">
        <f>'cf bud'!L63</f>
        <v>0</v>
      </c>
      <c r="AG64" s="2">
        <f>'sales bud'!M63</f>
        <v>0</v>
      </c>
      <c r="AH64" s="2">
        <f>'mrg bud'!M63</f>
        <v>0</v>
      </c>
      <c r="AI64" s="2">
        <f>'cf bud'!M63</f>
        <v>0</v>
      </c>
      <c r="AJ64" s="2">
        <f>'sales bud'!N63</f>
        <v>0</v>
      </c>
      <c r="AK64" s="2">
        <f>'mrg bud'!N63</f>
        <v>0</v>
      </c>
      <c r="AL64" s="2">
        <f>'cf bud'!N63</f>
        <v>0</v>
      </c>
      <c r="AM64" s="2">
        <f>'sales bud'!O63</f>
        <v>0</v>
      </c>
      <c r="AN64" s="2">
        <f>'mrg bud'!O63</f>
        <v>0</v>
      </c>
      <c r="AO64" s="2">
        <f>'cf bud'!O63</f>
        <v>0</v>
      </c>
      <c r="AP64" s="2">
        <f t="shared" si="3"/>
        <v>0</v>
      </c>
      <c r="AQ64" s="2">
        <f t="shared" si="4"/>
        <v>0</v>
      </c>
      <c r="AR64" s="2">
        <f t="shared" si="5"/>
        <v>0</v>
      </c>
    </row>
    <row r="65" spans="1:44">
      <c r="A65">
        <f>'sales bud'!A64</f>
        <v>0</v>
      </c>
      <c r="B65">
        <f>'sales bud'!B64</f>
        <v>0</v>
      </c>
      <c r="C65" s="208">
        <f>'sales bud'!C64</f>
        <v>0</v>
      </c>
      <c r="D65" s="208">
        <f>'mrg bud'!C64</f>
        <v>0</v>
      </c>
      <c r="E65" s="208">
        <f>'cf bud'!C64</f>
        <v>0</v>
      </c>
      <c r="F65" s="208">
        <f>'sales bud'!D64</f>
        <v>0</v>
      </c>
      <c r="G65" s="208">
        <f>'mrg bud'!D64</f>
        <v>0</v>
      </c>
      <c r="H65" s="208">
        <f>'cf bud'!D64</f>
        <v>0</v>
      </c>
      <c r="I65" s="208">
        <f>'sales bud'!E64</f>
        <v>0</v>
      </c>
      <c r="J65" s="208">
        <f>'mrg bud'!E64</f>
        <v>0</v>
      </c>
      <c r="K65" s="208">
        <f>'cf bud'!E64</f>
        <v>0</v>
      </c>
      <c r="L65" s="208">
        <f>'sales bud'!F64</f>
        <v>0</v>
      </c>
      <c r="M65" s="208">
        <f>'mrg bud'!F64</f>
        <v>0</v>
      </c>
      <c r="N65" s="208">
        <f>'cf bud'!F64</f>
        <v>0</v>
      </c>
      <c r="O65" s="208">
        <f>'sales bud'!G64</f>
        <v>0</v>
      </c>
      <c r="P65" s="208">
        <f>'mrg bud'!G64</f>
        <v>0</v>
      </c>
      <c r="Q65" s="208">
        <f>'cf bud'!G64</f>
        <v>0</v>
      </c>
      <c r="R65" s="208">
        <f>'sales bud'!H64</f>
        <v>0</v>
      </c>
      <c r="S65" s="208">
        <f>'mrg bud'!H64</f>
        <v>0</v>
      </c>
      <c r="T65" s="208">
        <f>'cf bud'!H64</f>
        <v>0</v>
      </c>
      <c r="U65" s="2">
        <f t="shared" si="0"/>
        <v>0</v>
      </c>
      <c r="V65" s="2">
        <f t="shared" si="1"/>
        <v>0</v>
      </c>
      <c r="W65" s="2">
        <f t="shared" si="2"/>
        <v>0</v>
      </c>
      <c r="X65" s="2">
        <f>'sales bud'!J64</f>
        <v>0</v>
      </c>
      <c r="Y65" s="2">
        <f>'mrg bud'!J64</f>
        <v>0</v>
      </c>
      <c r="Z65" s="2">
        <f>'cf bud'!J64</f>
        <v>0</v>
      </c>
      <c r="AA65" s="2">
        <f>'sales bud'!K64</f>
        <v>0</v>
      </c>
      <c r="AB65" s="2">
        <f>'mrg bud'!K64</f>
        <v>0</v>
      </c>
      <c r="AC65" s="2">
        <f>'cf bud'!K64</f>
        <v>0</v>
      </c>
      <c r="AD65" s="2">
        <f>'sales bud'!L64</f>
        <v>0</v>
      </c>
      <c r="AE65" s="2">
        <f>'mrg bud'!L64</f>
        <v>0</v>
      </c>
      <c r="AF65" s="2">
        <f>'cf bud'!L64</f>
        <v>0</v>
      </c>
      <c r="AG65" s="2">
        <f>'sales bud'!M64</f>
        <v>0</v>
      </c>
      <c r="AH65" s="2">
        <f>'mrg bud'!M64</f>
        <v>0</v>
      </c>
      <c r="AI65" s="2">
        <f>'cf bud'!M64</f>
        <v>0</v>
      </c>
      <c r="AJ65" s="2">
        <f>'sales bud'!N64</f>
        <v>0</v>
      </c>
      <c r="AK65" s="2">
        <f>'mrg bud'!N64</f>
        <v>0</v>
      </c>
      <c r="AL65" s="2">
        <f>'cf bud'!N64</f>
        <v>0</v>
      </c>
      <c r="AM65" s="2">
        <f>'sales bud'!O64</f>
        <v>0</v>
      </c>
      <c r="AN65" s="2">
        <f>'mrg bud'!O64</f>
        <v>0</v>
      </c>
      <c r="AO65" s="2">
        <f>'cf bud'!O64</f>
        <v>0</v>
      </c>
      <c r="AP65" s="2">
        <f t="shared" si="3"/>
        <v>0</v>
      </c>
      <c r="AQ65" s="2">
        <f t="shared" si="4"/>
        <v>0</v>
      </c>
      <c r="AR65" s="2">
        <f t="shared" si="5"/>
        <v>0</v>
      </c>
    </row>
    <row r="66" spans="1:44">
      <c r="A66">
        <f>'sales bud'!A65</f>
        <v>0</v>
      </c>
      <c r="B66">
        <f>'sales bud'!B65</f>
        <v>0</v>
      </c>
      <c r="C66" s="208">
        <f>'sales bud'!C65</f>
        <v>0</v>
      </c>
      <c r="D66" s="208">
        <f>'mrg bud'!C65</f>
        <v>0</v>
      </c>
      <c r="E66" s="208">
        <f>'cf bud'!C65</f>
        <v>0</v>
      </c>
      <c r="F66" s="208">
        <f>'sales bud'!D65</f>
        <v>0</v>
      </c>
      <c r="G66" s="208">
        <f>'mrg bud'!D65</f>
        <v>0</v>
      </c>
      <c r="H66" s="208">
        <f>'cf bud'!D65</f>
        <v>0</v>
      </c>
      <c r="I66" s="208">
        <f>'sales bud'!E65</f>
        <v>0</v>
      </c>
      <c r="J66" s="208">
        <f>'mrg bud'!E65</f>
        <v>0</v>
      </c>
      <c r="K66" s="208">
        <f>'cf bud'!E65</f>
        <v>0</v>
      </c>
      <c r="L66" s="208">
        <f>'sales bud'!F65</f>
        <v>0</v>
      </c>
      <c r="M66" s="208">
        <f>'mrg bud'!F65</f>
        <v>0</v>
      </c>
      <c r="N66" s="208">
        <f>'cf bud'!F65</f>
        <v>0</v>
      </c>
      <c r="O66" s="208">
        <f>'sales bud'!G65</f>
        <v>0</v>
      </c>
      <c r="P66" s="208">
        <f>'mrg bud'!G65</f>
        <v>0</v>
      </c>
      <c r="Q66" s="208">
        <f>'cf bud'!G65</f>
        <v>0</v>
      </c>
      <c r="R66" s="208">
        <f>'sales bud'!H65</f>
        <v>0</v>
      </c>
      <c r="S66" s="208">
        <f>'mrg bud'!H65</f>
        <v>0</v>
      </c>
      <c r="T66" s="208">
        <f>'cf bud'!H65</f>
        <v>0</v>
      </c>
      <c r="U66" s="2">
        <f t="shared" si="0"/>
        <v>0</v>
      </c>
      <c r="V66" s="2">
        <f t="shared" si="1"/>
        <v>0</v>
      </c>
      <c r="W66" s="2">
        <f t="shared" si="2"/>
        <v>0</v>
      </c>
      <c r="X66" s="2">
        <f>'sales bud'!J65</f>
        <v>0</v>
      </c>
      <c r="Y66" s="2">
        <f>'mrg bud'!J65</f>
        <v>0</v>
      </c>
      <c r="Z66" s="2">
        <f>'cf bud'!J65</f>
        <v>0</v>
      </c>
      <c r="AA66" s="2">
        <f>'sales bud'!K65</f>
        <v>0</v>
      </c>
      <c r="AB66" s="2">
        <f>'mrg bud'!K65</f>
        <v>0</v>
      </c>
      <c r="AC66" s="2">
        <f>'cf bud'!K65</f>
        <v>0</v>
      </c>
      <c r="AD66" s="2">
        <f>'sales bud'!L65</f>
        <v>0</v>
      </c>
      <c r="AE66" s="2">
        <f>'mrg bud'!L65</f>
        <v>0</v>
      </c>
      <c r="AF66" s="2">
        <f>'cf bud'!L65</f>
        <v>0</v>
      </c>
      <c r="AG66" s="2">
        <f>'sales bud'!M65</f>
        <v>0</v>
      </c>
      <c r="AH66" s="2">
        <f>'mrg bud'!M65</f>
        <v>0</v>
      </c>
      <c r="AI66" s="2">
        <f>'cf bud'!M65</f>
        <v>0</v>
      </c>
      <c r="AJ66" s="2">
        <f>'sales bud'!N65</f>
        <v>0</v>
      </c>
      <c r="AK66" s="2">
        <f>'mrg bud'!N65</f>
        <v>0</v>
      </c>
      <c r="AL66" s="2">
        <f>'cf bud'!N65</f>
        <v>0</v>
      </c>
      <c r="AM66" s="2">
        <f>'sales bud'!O65</f>
        <v>0</v>
      </c>
      <c r="AN66" s="2">
        <f>'mrg bud'!O65</f>
        <v>0</v>
      </c>
      <c r="AO66" s="2">
        <f>'cf bud'!O65</f>
        <v>0</v>
      </c>
      <c r="AP66" s="2">
        <f t="shared" si="3"/>
        <v>0</v>
      </c>
      <c r="AQ66" s="2">
        <f t="shared" si="4"/>
        <v>0</v>
      </c>
      <c r="AR66" s="2">
        <f t="shared" si="5"/>
        <v>0</v>
      </c>
    </row>
    <row r="67" spans="1:44">
      <c r="A67">
        <f>'sales bud'!A66</f>
        <v>0</v>
      </c>
      <c r="B67">
        <f>'sales bud'!B66</f>
        <v>0</v>
      </c>
      <c r="C67" s="208">
        <f>'sales bud'!C66</f>
        <v>0</v>
      </c>
      <c r="D67" s="208">
        <f>'mrg bud'!C66</f>
        <v>0</v>
      </c>
      <c r="E67" s="208">
        <f>'cf bud'!C66</f>
        <v>0</v>
      </c>
      <c r="F67" s="208">
        <f>'sales bud'!D66</f>
        <v>0</v>
      </c>
      <c r="G67" s="208">
        <f>'mrg bud'!D66</f>
        <v>0</v>
      </c>
      <c r="H67" s="208">
        <f>'cf bud'!D66</f>
        <v>0</v>
      </c>
      <c r="I67" s="208">
        <f>'sales bud'!E66</f>
        <v>0</v>
      </c>
      <c r="J67" s="208">
        <f>'mrg bud'!E66</f>
        <v>0</v>
      </c>
      <c r="K67" s="208">
        <f>'cf bud'!E66</f>
        <v>0</v>
      </c>
      <c r="L67" s="208">
        <f>'sales bud'!F66</f>
        <v>0</v>
      </c>
      <c r="M67" s="208">
        <f>'mrg bud'!F66</f>
        <v>0</v>
      </c>
      <c r="N67" s="208">
        <f>'cf bud'!F66</f>
        <v>0</v>
      </c>
      <c r="O67" s="208">
        <f>'sales bud'!G66</f>
        <v>0</v>
      </c>
      <c r="P67" s="208">
        <f>'mrg bud'!G66</f>
        <v>0</v>
      </c>
      <c r="Q67" s="208">
        <f>'cf bud'!G66</f>
        <v>0</v>
      </c>
      <c r="R67" s="208">
        <f>'sales bud'!H66</f>
        <v>0</v>
      </c>
      <c r="S67" s="208">
        <f>'mrg bud'!H66</f>
        <v>0</v>
      </c>
      <c r="T67" s="208">
        <f>'cf bud'!H66</f>
        <v>0</v>
      </c>
      <c r="U67" s="2">
        <f t="shared" si="0"/>
        <v>0</v>
      </c>
      <c r="V67" s="2">
        <f t="shared" si="1"/>
        <v>0</v>
      </c>
      <c r="W67" s="2">
        <f t="shared" si="2"/>
        <v>0</v>
      </c>
      <c r="X67" s="2">
        <f>'sales bud'!J66</f>
        <v>0</v>
      </c>
      <c r="Y67" s="2">
        <f>'mrg bud'!J66</f>
        <v>0</v>
      </c>
      <c r="Z67" s="2">
        <f>'cf bud'!J66</f>
        <v>0</v>
      </c>
      <c r="AA67" s="2">
        <f>'sales bud'!K66</f>
        <v>0</v>
      </c>
      <c r="AB67" s="2">
        <f>'mrg bud'!K66</f>
        <v>0</v>
      </c>
      <c r="AC67" s="2">
        <f>'cf bud'!K66</f>
        <v>0</v>
      </c>
      <c r="AD67" s="2">
        <f>'sales bud'!L66</f>
        <v>0</v>
      </c>
      <c r="AE67" s="2">
        <f>'mrg bud'!L66</f>
        <v>0</v>
      </c>
      <c r="AF67" s="2">
        <f>'cf bud'!L66</f>
        <v>0</v>
      </c>
      <c r="AG67" s="2">
        <f>'sales bud'!M66</f>
        <v>0</v>
      </c>
      <c r="AH67" s="2">
        <f>'mrg bud'!M66</f>
        <v>0</v>
      </c>
      <c r="AI67" s="2">
        <f>'cf bud'!M66</f>
        <v>0</v>
      </c>
      <c r="AJ67" s="2">
        <f>'sales bud'!N66</f>
        <v>0</v>
      </c>
      <c r="AK67" s="2">
        <f>'mrg bud'!N66</f>
        <v>0</v>
      </c>
      <c r="AL67" s="2">
        <f>'cf bud'!N66</f>
        <v>0</v>
      </c>
      <c r="AM67" s="2">
        <f>'sales bud'!O66</f>
        <v>0</v>
      </c>
      <c r="AN67" s="2">
        <f>'mrg bud'!O66</f>
        <v>0</v>
      </c>
      <c r="AO67" s="2">
        <f>'cf bud'!O66</f>
        <v>0</v>
      </c>
      <c r="AP67" s="2">
        <f t="shared" si="3"/>
        <v>0</v>
      </c>
      <c r="AQ67" s="2">
        <f t="shared" si="4"/>
        <v>0</v>
      </c>
      <c r="AR67" s="2">
        <f t="shared" si="5"/>
        <v>0</v>
      </c>
    </row>
    <row r="68" spans="1:44">
      <c r="A68">
        <f>'sales bud'!A67</f>
        <v>0</v>
      </c>
      <c r="B68">
        <f>'sales bud'!B67</f>
        <v>0</v>
      </c>
      <c r="C68" s="208">
        <f>'sales bud'!C67</f>
        <v>0</v>
      </c>
      <c r="D68" s="208">
        <f>'mrg bud'!C67</f>
        <v>0</v>
      </c>
      <c r="E68" s="208">
        <f>'cf bud'!C67</f>
        <v>0</v>
      </c>
      <c r="F68" s="208">
        <f>'sales bud'!D67</f>
        <v>0</v>
      </c>
      <c r="G68" s="208">
        <f>'mrg bud'!D67</f>
        <v>0</v>
      </c>
      <c r="H68" s="208">
        <f>'cf bud'!D67</f>
        <v>0</v>
      </c>
      <c r="I68" s="208">
        <f>'sales bud'!E67</f>
        <v>0</v>
      </c>
      <c r="J68" s="208">
        <f>'mrg bud'!E67</f>
        <v>0</v>
      </c>
      <c r="K68" s="208">
        <f>'cf bud'!E67</f>
        <v>0</v>
      </c>
      <c r="L68" s="208">
        <f>'sales bud'!F67</f>
        <v>0</v>
      </c>
      <c r="M68" s="208">
        <f>'mrg bud'!F67</f>
        <v>0</v>
      </c>
      <c r="N68" s="208">
        <f>'cf bud'!F67</f>
        <v>0</v>
      </c>
      <c r="O68" s="208">
        <f>'sales bud'!G67</f>
        <v>0</v>
      </c>
      <c r="P68" s="208">
        <f>'mrg bud'!G67</f>
        <v>0</v>
      </c>
      <c r="Q68" s="208">
        <f>'cf bud'!G67</f>
        <v>0</v>
      </c>
      <c r="R68" s="208">
        <f>'sales bud'!H67</f>
        <v>0</v>
      </c>
      <c r="S68" s="208">
        <f>'mrg bud'!H67</f>
        <v>0</v>
      </c>
      <c r="T68" s="208">
        <f>'cf bud'!H67</f>
        <v>0</v>
      </c>
      <c r="U68" s="2">
        <f t="shared" ref="U68:U100" si="6">C68+F68+I68+L68+O68+R68</f>
        <v>0</v>
      </c>
      <c r="V68" s="2">
        <f t="shared" ref="V68:V100" si="7">D68+G68+J68+M68+P68+S68</f>
        <v>0</v>
      </c>
      <c r="W68" s="2">
        <f t="shared" ref="W68:W100" si="8">E68+H68+K68+N68+Q68+T68</f>
        <v>0</v>
      </c>
      <c r="X68" s="2">
        <f>'sales bud'!J67</f>
        <v>0</v>
      </c>
      <c r="Y68" s="2">
        <f>'mrg bud'!J67</f>
        <v>0</v>
      </c>
      <c r="Z68" s="2">
        <f>'cf bud'!J67</f>
        <v>0</v>
      </c>
      <c r="AA68" s="2">
        <f>'sales bud'!K67</f>
        <v>0</v>
      </c>
      <c r="AB68" s="2">
        <f>'mrg bud'!K67</f>
        <v>0</v>
      </c>
      <c r="AC68" s="2">
        <f>'cf bud'!K67</f>
        <v>0</v>
      </c>
      <c r="AD68" s="2">
        <f>'sales bud'!L67</f>
        <v>0</v>
      </c>
      <c r="AE68" s="2">
        <f>'mrg bud'!L67</f>
        <v>0</v>
      </c>
      <c r="AF68" s="2">
        <f>'cf bud'!L67</f>
        <v>0</v>
      </c>
      <c r="AG68" s="2">
        <f>'sales bud'!M67</f>
        <v>0</v>
      </c>
      <c r="AH68" s="2">
        <f>'mrg bud'!M67</f>
        <v>0</v>
      </c>
      <c r="AI68" s="2">
        <f>'cf bud'!M67</f>
        <v>0</v>
      </c>
      <c r="AJ68" s="2">
        <f>'sales bud'!N67</f>
        <v>0</v>
      </c>
      <c r="AK68" s="2">
        <f>'mrg bud'!N67</f>
        <v>0</v>
      </c>
      <c r="AL68" s="2">
        <f>'cf bud'!N67</f>
        <v>0</v>
      </c>
      <c r="AM68" s="2">
        <f>'sales bud'!O67</f>
        <v>0</v>
      </c>
      <c r="AN68" s="2">
        <f>'mrg bud'!O67</f>
        <v>0</v>
      </c>
      <c r="AO68" s="2">
        <f>'cf bud'!O67</f>
        <v>0</v>
      </c>
      <c r="AP68" s="2">
        <f t="shared" ref="AP68:AP100" si="9">X68+AA68+AD68+AG68+AJ68+AM68</f>
        <v>0</v>
      </c>
      <c r="AQ68" s="2">
        <f t="shared" ref="AQ68:AQ100" si="10">Y68+AB68+AE68+AH68+AK68+AN68</f>
        <v>0</v>
      </c>
      <c r="AR68" s="2">
        <f t="shared" ref="AR68:AR100" si="11">Z68+AC68+AF68+AI68+AL68+AO68</f>
        <v>0</v>
      </c>
    </row>
    <row r="69" spans="1:44">
      <c r="A69">
        <f>'sales bud'!A68</f>
        <v>0</v>
      </c>
      <c r="B69">
        <f>'sales bud'!B68</f>
        <v>0</v>
      </c>
      <c r="C69" s="208">
        <f>'sales bud'!C68</f>
        <v>0</v>
      </c>
      <c r="D69" s="208">
        <f>'mrg bud'!C68</f>
        <v>0</v>
      </c>
      <c r="E69" s="208">
        <f>'cf bud'!C68</f>
        <v>0</v>
      </c>
      <c r="F69" s="208">
        <f>'sales bud'!D68</f>
        <v>0</v>
      </c>
      <c r="G69" s="208">
        <f>'mrg bud'!D68</f>
        <v>0</v>
      </c>
      <c r="H69" s="208">
        <f>'cf bud'!D68</f>
        <v>0</v>
      </c>
      <c r="I69" s="208">
        <f>'sales bud'!E68</f>
        <v>0</v>
      </c>
      <c r="J69" s="208">
        <f>'mrg bud'!E68</f>
        <v>0</v>
      </c>
      <c r="K69" s="208">
        <f>'cf bud'!E68</f>
        <v>0</v>
      </c>
      <c r="L69" s="208">
        <f>'sales bud'!F68</f>
        <v>0</v>
      </c>
      <c r="M69" s="208">
        <f>'mrg bud'!F68</f>
        <v>0</v>
      </c>
      <c r="N69" s="208">
        <f>'cf bud'!F68</f>
        <v>0</v>
      </c>
      <c r="O69" s="208">
        <f>'sales bud'!G68</f>
        <v>0</v>
      </c>
      <c r="P69" s="208">
        <f>'mrg bud'!G68</f>
        <v>0</v>
      </c>
      <c r="Q69" s="208">
        <f>'cf bud'!G68</f>
        <v>0</v>
      </c>
      <c r="R69" s="208">
        <f>'sales bud'!H68</f>
        <v>0</v>
      </c>
      <c r="S69" s="208">
        <f>'mrg bud'!H68</f>
        <v>0</v>
      </c>
      <c r="T69" s="208">
        <f>'cf bud'!H68</f>
        <v>0</v>
      </c>
      <c r="U69" s="2">
        <f t="shared" si="6"/>
        <v>0</v>
      </c>
      <c r="V69" s="2">
        <f t="shared" si="7"/>
        <v>0</v>
      </c>
      <c r="W69" s="2">
        <f t="shared" si="8"/>
        <v>0</v>
      </c>
      <c r="X69" s="2">
        <f>'sales bud'!J68</f>
        <v>0</v>
      </c>
      <c r="Y69" s="2">
        <f>'mrg bud'!J68</f>
        <v>0</v>
      </c>
      <c r="Z69" s="2">
        <f>'cf bud'!J68</f>
        <v>0</v>
      </c>
      <c r="AA69" s="2">
        <f>'sales bud'!K68</f>
        <v>0</v>
      </c>
      <c r="AB69" s="2">
        <f>'mrg bud'!K68</f>
        <v>0</v>
      </c>
      <c r="AC69" s="2">
        <f>'cf bud'!K68</f>
        <v>0</v>
      </c>
      <c r="AD69" s="2">
        <f>'sales bud'!L68</f>
        <v>0</v>
      </c>
      <c r="AE69" s="2">
        <f>'mrg bud'!L68</f>
        <v>0</v>
      </c>
      <c r="AF69" s="2">
        <f>'cf bud'!L68</f>
        <v>0</v>
      </c>
      <c r="AG69" s="2">
        <f>'sales bud'!M68</f>
        <v>0</v>
      </c>
      <c r="AH69" s="2">
        <f>'mrg bud'!M68</f>
        <v>0</v>
      </c>
      <c r="AI69" s="2">
        <f>'cf bud'!M68</f>
        <v>0</v>
      </c>
      <c r="AJ69" s="2">
        <f>'sales bud'!N68</f>
        <v>0</v>
      </c>
      <c r="AK69" s="2">
        <f>'mrg bud'!N68</f>
        <v>0</v>
      </c>
      <c r="AL69" s="2">
        <f>'cf bud'!N68</f>
        <v>0</v>
      </c>
      <c r="AM69" s="2">
        <f>'sales bud'!O68</f>
        <v>0</v>
      </c>
      <c r="AN69" s="2">
        <f>'mrg bud'!O68</f>
        <v>0</v>
      </c>
      <c r="AO69" s="2">
        <f>'cf bud'!O68</f>
        <v>0</v>
      </c>
      <c r="AP69" s="2">
        <f t="shared" si="9"/>
        <v>0</v>
      </c>
      <c r="AQ69" s="2">
        <f t="shared" si="10"/>
        <v>0</v>
      </c>
      <c r="AR69" s="2">
        <f t="shared" si="11"/>
        <v>0</v>
      </c>
    </row>
    <row r="70" spans="1:44">
      <c r="A70">
        <f>'sales bud'!A69</f>
        <v>0</v>
      </c>
      <c r="B70">
        <f>'sales bud'!B69</f>
        <v>0</v>
      </c>
      <c r="C70" s="208">
        <f>'sales bud'!C69</f>
        <v>0</v>
      </c>
      <c r="D70" s="208">
        <f>'mrg bud'!C69</f>
        <v>0</v>
      </c>
      <c r="E70" s="208">
        <f>'cf bud'!C69</f>
        <v>0</v>
      </c>
      <c r="F70" s="208">
        <f>'sales bud'!D69</f>
        <v>0</v>
      </c>
      <c r="G70" s="208">
        <f>'mrg bud'!D69</f>
        <v>0</v>
      </c>
      <c r="H70" s="208">
        <f>'cf bud'!D69</f>
        <v>0</v>
      </c>
      <c r="I70" s="208">
        <f>'sales bud'!E69</f>
        <v>0</v>
      </c>
      <c r="J70" s="208">
        <f>'mrg bud'!E69</f>
        <v>0</v>
      </c>
      <c r="K70" s="208">
        <f>'cf bud'!E69</f>
        <v>0</v>
      </c>
      <c r="L70" s="208">
        <f>'sales bud'!F69</f>
        <v>0</v>
      </c>
      <c r="M70" s="208">
        <f>'mrg bud'!F69</f>
        <v>0</v>
      </c>
      <c r="N70" s="208">
        <f>'cf bud'!F69</f>
        <v>0</v>
      </c>
      <c r="O70" s="208">
        <f>'sales bud'!G69</f>
        <v>0</v>
      </c>
      <c r="P70" s="208">
        <f>'mrg bud'!G69</f>
        <v>0</v>
      </c>
      <c r="Q70" s="208">
        <f>'cf bud'!G69</f>
        <v>0</v>
      </c>
      <c r="R70" s="208">
        <f>'sales bud'!H69</f>
        <v>0</v>
      </c>
      <c r="S70" s="208">
        <f>'mrg bud'!H69</f>
        <v>0</v>
      </c>
      <c r="T70" s="208">
        <f>'cf bud'!H69</f>
        <v>0</v>
      </c>
      <c r="U70" s="2">
        <f t="shared" si="6"/>
        <v>0</v>
      </c>
      <c r="V70" s="2">
        <f t="shared" si="7"/>
        <v>0</v>
      </c>
      <c r="W70" s="2">
        <f t="shared" si="8"/>
        <v>0</v>
      </c>
      <c r="X70" s="2">
        <f>'sales bud'!J69</f>
        <v>0</v>
      </c>
      <c r="Y70" s="2">
        <f>'mrg bud'!J69</f>
        <v>0</v>
      </c>
      <c r="Z70" s="2">
        <f>'cf bud'!J69</f>
        <v>0</v>
      </c>
      <c r="AA70" s="2">
        <f>'sales bud'!K69</f>
        <v>0</v>
      </c>
      <c r="AB70" s="2">
        <f>'mrg bud'!K69</f>
        <v>0</v>
      </c>
      <c r="AC70" s="2">
        <f>'cf bud'!K69</f>
        <v>0</v>
      </c>
      <c r="AD70" s="2">
        <f>'sales bud'!L69</f>
        <v>0</v>
      </c>
      <c r="AE70" s="2">
        <f>'mrg bud'!L69</f>
        <v>0</v>
      </c>
      <c r="AF70" s="2">
        <f>'cf bud'!L69</f>
        <v>0</v>
      </c>
      <c r="AG70" s="2">
        <f>'sales bud'!M69</f>
        <v>0</v>
      </c>
      <c r="AH70" s="2">
        <f>'mrg bud'!M69</f>
        <v>0</v>
      </c>
      <c r="AI70" s="2">
        <f>'cf bud'!M69</f>
        <v>0</v>
      </c>
      <c r="AJ70" s="2">
        <f>'sales bud'!N69</f>
        <v>0</v>
      </c>
      <c r="AK70" s="2">
        <f>'mrg bud'!N69</f>
        <v>0</v>
      </c>
      <c r="AL70" s="2">
        <f>'cf bud'!N69</f>
        <v>0</v>
      </c>
      <c r="AM70" s="2">
        <f>'sales bud'!O69</f>
        <v>0</v>
      </c>
      <c r="AN70" s="2">
        <f>'mrg bud'!O69</f>
        <v>0</v>
      </c>
      <c r="AO70" s="2">
        <f>'cf bud'!O69</f>
        <v>0</v>
      </c>
      <c r="AP70" s="2">
        <f t="shared" si="9"/>
        <v>0</v>
      </c>
      <c r="AQ70" s="2">
        <f t="shared" si="10"/>
        <v>0</v>
      </c>
      <c r="AR70" s="2">
        <f t="shared" si="11"/>
        <v>0</v>
      </c>
    </row>
    <row r="71" spans="1:44">
      <c r="A71">
        <f>'sales bud'!A70</f>
        <v>0</v>
      </c>
      <c r="B71">
        <f>'sales bud'!B70</f>
        <v>0</v>
      </c>
      <c r="C71" s="208">
        <f>'sales bud'!C70</f>
        <v>0</v>
      </c>
      <c r="D71" s="208">
        <f>'mrg bud'!C70</f>
        <v>0</v>
      </c>
      <c r="E71" s="208">
        <f>'cf bud'!C70</f>
        <v>0</v>
      </c>
      <c r="F71" s="208">
        <f>'sales bud'!D70</f>
        <v>0</v>
      </c>
      <c r="G71" s="208">
        <f>'mrg bud'!D70</f>
        <v>0</v>
      </c>
      <c r="H71" s="208">
        <f>'cf bud'!D70</f>
        <v>0</v>
      </c>
      <c r="I71" s="208">
        <f>'sales bud'!E70</f>
        <v>0</v>
      </c>
      <c r="J71" s="208">
        <f>'mrg bud'!E70</f>
        <v>0</v>
      </c>
      <c r="K71" s="208">
        <f>'cf bud'!E70</f>
        <v>0</v>
      </c>
      <c r="L71" s="208">
        <f>'sales bud'!F70</f>
        <v>0</v>
      </c>
      <c r="M71" s="208">
        <f>'mrg bud'!F70</f>
        <v>0</v>
      </c>
      <c r="N71" s="208">
        <f>'cf bud'!F70</f>
        <v>0</v>
      </c>
      <c r="O71" s="208">
        <f>'sales bud'!G70</f>
        <v>0</v>
      </c>
      <c r="P71" s="208">
        <f>'mrg bud'!G70</f>
        <v>0</v>
      </c>
      <c r="Q71" s="208">
        <f>'cf bud'!G70</f>
        <v>0</v>
      </c>
      <c r="R71" s="208">
        <f>'sales bud'!H70</f>
        <v>0</v>
      </c>
      <c r="S71" s="208">
        <f>'mrg bud'!H70</f>
        <v>0</v>
      </c>
      <c r="T71" s="208">
        <f>'cf bud'!H70</f>
        <v>0</v>
      </c>
      <c r="U71" s="2">
        <f t="shared" si="6"/>
        <v>0</v>
      </c>
      <c r="V71" s="2">
        <f t="shared" si="7"/>
        <v>0</v>
      </c>
      <c r="W71" s="2">
        <f t="shared" si="8"/>
        <v>0</v>
      </c>
      <c r="X71" s="2">
        <f>'sales bud'!J70</f>
        <v>0</v>
      </c>
      <c r="Y71" s="2">
        <f>'mrg bud'!J70</f>
        <v>0</v>
      </c>
      <c r="Z71" s="2">
        <f>'cf bud'!J70</f>
        <v>0</v>
      </c>
      <c r="AA71" s="2">
        <f>'sales bud'!K70</f>
        <v>0</v>
      </c>
      <c r="AB71" s="2">
        <f>'mrg bud'!K70</f>
        <v>0</v>
      </c>
      <c r="AC71" s="2">
        <f>'cf bud'!K70</f>
        <v>0</v>
      </c>
      <c r="AD71" s="2">
        <f>'sales bud'!L70</f>
        <v>0</v>
      </c>
      <c r="AE71" s="2">
        <f>'mrg bud'!L70</f>
        <v>0</v>
      </c>
      <c r="AF71" s="2">
        <f>'cf bud'!L70</f>
        <v>0</v>
      </c>
      <c r="AG71" s="2">
        <f>'sales bud'!M70</f>
        <v>0</v>
      </c>
      <c r="AH71" s="2">
        <f>'mrg bud'!M70</f>
        <v>0</v>
      </c>
      <c r="AI71" s="2">
        <f>'cf bud'!M70</f>
        <v>0</v>
      </c>
      <c r="AJ71" s="2">
        <f>'sales bud'!N70</f>
        <v>0</v>
      </c>
      <c r="AK71" s="2">
        <f>'mrg bud'!N70</f>
        <v>0</v>
      </c>
      <c r="AL71" s="2">
        <f>'cf bud'!N70</f>
        <v>0</v>
      </c>
      <c r="AM71" s="2">
        <f>'sales bud'!O70</f>
        <v>0</v>
      </c>
      <c r="AN71" s="2">
        <f>'mrg bud'!O70</f>
        <v>0</v>
      </c>
      <c r="AO71" s="2">
        <f>'cf bud'!O70</f>
        <v>0</v>
      </c>
      <c r="AP71" s="2">
        <f t="shared" si="9"/>
        <v>0</v>
      </c>
      <c r="AQ71" s="2">
        <f t="shared" si="10"/>
        <v>0</v>
      </c>
      <c r="AR71" s="2">
        <f t="shared" si="11"/>
        <v>0</v>
      </c>
    </row>
    <row r="72" spans="1:44">
      <c r="A72">
        <f>'sales bud'!A71</f>
        <v>0</v>
      </c>
      <c r="B72">
        <f>'sales bud'!B71</f>
        <v>0</v>
      </c>
      <c r="C72" s="208">
        <f>'sales bud'!C71</f>
        <v>0</v>
      </c>
      <c r="D72" s="208">
        <f>'mrg bud'!C71</f>
        <v>0</v>
      </c>
      <c r="E72" s="208">
        <f>'cf bud'!C71</f>
        <v>0</v>
      </c>
      <c r="F72" s="208">
        <f>'sales bud'!D71</f>
        <v>0</v>
      </c>
      <c r="G72" s="208">
        <f>'mrg bud'!D71</f>
        <v>0</v>
      </c>
      <c r="H72" s="208">
        <f>'cf bud'!D71</f>
        <v>0</v>
      </c>
      <c r="I72" s="208">
        <f>'sales bud'!E71</f>
        <v>0</v>
      </c>
      <c r="J72" s="208">
        <f>'mrg bud'!E71</f>
        <v>0</v>
      </c>
      <c r="K72" s="208">
        <f>'cf bud'!E71</f>
        <v>0</v>
      </c>
      <c r="L72" s="208">
        <f>'sales bud'!F71</f>
        <v>0</v>
      </c>
      <c r="M72" s="208">
        <f>'mrg bud'!F71</f>
        <v>0</v>
      </c>
      <c r="N72" s="208">
        <f>'cf bud'!F71</f>
        <v>0</v>
      </c>
      <c r="O72" s="208">
        <f>'sales bud'!G71</f>
        <v>0</v>
      </c>
      <c r="P72" s="208">
        <f>'mrg bud'!G71</f>
        <v>0</v>
      </c>
      <c r="Q72" s="208">
        <f>'cf bud'!G71</f>
        <v>0</v>
      </c>
      <c r="R72" s="208">
        <f>'sales bud'!H71</f>
        <v>0</v>
      </c>
      <c r="S72" s="208">
        <f>'mrg bud'!H71</f>
        <v>0</v>
      </c>
      <c r="T72" s="208">
        <f>'cf bud'!H71</f>
        <v>0</v>
      </c>
      <c r="U72" s="2">
        <f t="shared" si="6"/>
        <v>0</v>
      </c>
      <c r="V72" s="2">
        <f t="shared" si="7"/>
        <v>0</v>
      </c>
      <c r="W72" s="2">
        <f t="shared" si="8"/>
        <v>0</v>
      </c>
      <c r="X72" s="2">
        <f>'sales bud'!J71</f>
        <v>0</v>
      </c>
      <c r="Y72" s="2">
        <f>'mrg bud'!J71</f>
        <v>0</v>
      </c>
      <c r="Z72" s="2">
        <f>'cf bud'!J71</f>
        <v>0</v>
      </c>
      <c r="AA72" s="2">
        <f>'sales bud'!K71</f>
        <v>0</v>
      </c>
      <c r="AB72" s="2">
        <f>'mrg bud'!K71</f>
        <v>0</v>
      </c>
      <c r="AC72" s="2">
        <f>'cf bud'!K71</f>
        <v>0</v>
      </c>
      <c r="AD72" s="2">
        <f>'sales bud'!L71</f>
        <v>0</v>
      </c>
      <c r="AE72" s="2">
        <f>'mrg bud'!L71</f>
        <v>0</v>
      </c>
      <c r="AF72" s="2">
        <f>'cf bud'!L71</f>
        <v>0</v>
      </c>
      <c r="AG72" s="2">
        <f>'sales bud'!M71</f>
        <v>0</v>
      </c>
      <c r="AH72" s="2">
        <f>'mrg bud'!M71</f>
        <v>0</v>
      </c>
      <c r="AI72" s="2">
        <f>'cf bud'!M71</f>
        <v>0</v>
      </c>
      <c r="AJ72" s="2">
        <f>'sales bud'!N71</f>
        <v>0</v>
      </c>
      <c r="AK72" s="2">
        <f>'mrg bud'!N71</f>
        <v>0</v>
      </c>
      <c r="AL72" s="2">
        <f>'cf bud'!N71</f>
        <v>0</v>
      </c>
      <c r="AM72" s="2">
        <f>'sales bud'!O71</f>
        <v>0</v>
      </c>
      <c r="AN72" s="2">
        <f>'mrg bud'!O71</f>
        <v>0</v>
      </c>
      <c r="AO72" s="2">
        <f>'cf bud'!O71</f>
        <v>0</v>
      </c>
      <c r="AP72" s="2">
        <f t="shared" si="9"/>
        <v>0</v>
      </c>
      <c r="AQ72" s="2">
        <f t="shared" si="10"/>
        <v>0</v>
      </c>
      <c r="AR72" s="2">
        <f t="shared" si="11"/>
        <v>0</v>
      </c>
    </row>
    <row r="73" spans="1:44">
      <c r="A73">
        <f>'sales bud'!A72</f>
        <v>0</v>
      </c>
      <c r="B73">
        <f>'sales bud'!B72</f>
        <v>0</v>
      </c>
      <c r="C73" s="208">
        <f>'sales bud'!C72</f>
        <v>0</v>
      </c>
      <c r="D73" s="208">
        <f>'mrg bud'!C72</f>
        <v>0</v>
      </c>
      <c r="E73" s="208">
        <f>'cf bud'!C72</f>
        <v>0</v>
      </c>
      <c r="F73" s="208">
        <f>'sales bud'!D72</f>
        <v>0</v>
      </c>
      <c r="G73" s="208">
        <f>'mrg bud'!D72</f>
        <v>0</v>
      </c>
      <c r="H73" s="208">
        <f>'cf bud'!D72</f>
        <v>0</v>
      </c>
      <c r="I73" s="208">
        <f>'sales bud'!E72</f>
        <v>0</v>
      </c>
      <c r="J73" s="208">
        <f>'mrg bud'!E72</f>
        <v>0</v>
      </c>
      <c r="K73" s="208">
        <f>'cf bud'!E72</f>
        <v>0</v>
      </c>
      <c r="L73" s="208">
        <f>'sales bud'!F72</f>
        <v>0</v>
      </c>
      <c r="M73" s="208">
        <f>'mrg bud'!F72</f>
        <v>0</v>
      </c>
      <c r="N73" s="208">
        <f>'cf bud'!F72</f>
        <v>0</v>
      </c>
      <c r="O73" s="208">
        <f>'sales bud'!G72</f>
        <v>0</v>
      </c>
      <c r="P73" s="208">
        <f>'mrg bud'!G72</f>
        <v>0</v>
      </c>
      <c r="Q73" s="208">
        <f>'cf bud'!G72</f>
        <v>0</v>
      </c>
      <c r="R73" s="208">
        <f>'sales bud'!H72</f>
        <v>0</v>
      </c>
      <c r="S73" s="208">
        <f>'mrg bud'!H72</f>
        <v>0</v>
      </c>
      <c r="T73" s="208">
        <f>'cf bud'!H72</f>
        <v>0</v>
      </c>
      <c r="U73" s="2">
        <f t="shared" si="6"/>
        <v>0</v>
      </c>
      <c r="V73" s="2">
        <f t="shared" si="7"/>
        <v>0</v>
      </c>
      <c r="W73" s="2">
        <f t="shared" si="8"/>
        <v>0</v>
      </c>
      <c r="X73" s="2">
        <f>'sales bud'!J72</f>
        <v>0</v>
      </c>
      <c r="Y73" s="2">
        <f>'mrg bud'!J72</f>
        <v>0</v>
      </c>
      <c r="Z73" s="2">
        <f>'cf bud'!J72</f>
        <v>0</v>
      </c>
      <c r="AA73" s="2">
        <f>'sales bud'!K72</f>
        <v>0</v>
      </c>
      <c r="AB73" s="2">
        <f>'mrg bud'!K72</f>
        <v>0</v>
      </c>
      <c r="AC73" s="2">
        <f>'cf bud'!K72</f>
        <v>0</v>
      </c>
      <c r="AD73" s="2">
        <f>'sales bud'!L72</f>
        <v>0</v>
      </c>
      <c r="AE73" s="2">
        <f>'mrg bud'!L72</f>
        <v>0</v>
      </c>
      <c r="AF73" s="2">
        <f>'cf bud'!L72</f>
        <v>0</v>
      </c>
      <c r="AG73" s="2">
        <f>'sales bud'!M72</f>
        <v>0</v>
      </c>
      <c r="AH73" s="2">
        <f>'mrg bud'!M72</f>
        <v>0</v>
      </c>
      <c r="AI73" s="2">
        <f>'cf bud'!M72</f>
        <v>0</v>
      </c>
      <c r="AJ73" s="2">
        <f>'sales bud'!N72</f>
        <v>0</v>
      </c>
      <c r="AK73" s="2">
        <f>'mrg bud'!N72</f>
        <v>0</v>
      </c>
      <c r="AL73" s="2">
        <f>'cf bud'!N72</f>
        <v>0</v>
      </c>
      <c r="AM73" s="2">
        <f>'sales bud'!O72</f>
        <v>0</v>
      </c>
      <c r="AN73" s="2">
        <f>'mrg bud'!O72</f>
        <v>0</v>
      </c>
      <c r="AO73" s="2">
        <f>'cf bud'!O72</f>
        <v>0</v>
      </c>
      <c r="AP73" s="2">
        <f t="shared" si="9"/>
        <v>0</v>
      </c>
      <c r="AQ73" s="2">
        <f t="shared" si="10"/>
        <v>0</v>
      </c>
      <c r="AR73" s="2">
        <f t="shared" si="11"/>
        <v>0</v>
      </c>
    </row>
    <row r="74" spans="1:44">
      <c r="A74">
        <f>'sales bud'!A73</f>
        <v>0</v>
      </c>
      <c r="B74">
        <f>'sales bud'!B73</f>
        <v>0</v>
      </c>
      <c r="C74" s="208">
        <f>'sales bud'!C73</f>
        <v>0</v>
      </c>
      <c r="D74" s="208">
        <f>'mrg bud'!C73</f>
        <v>0</v>
      </c>
      <c r="E74" s="208">
        <f>'cf bud'!C73</f>
        <v>0</v>
      </c>
      <c r="F74" s="208">
        <f>'sales bud'!D73</f>
        <v>0</v>
      </c>
      <c r="G74" s="208">
        <f>'mrg bud'!D73</f>
        <v>0</v>
      </c>
      <c r="H74" s="208">
        <f>'cf bud'!D73</f>
        <v>0</v>
      </c>
      <c r="I74" s="208">
        <f>'sales bud'!E73</f>
        <v>0</v>
      </c>
      <c r="J74" s="208">
        <f>'mrg bud'!E73</f>
        <v>0</v>
      </c>
      <c r="K74" s="208">
        <f>'cf bud'!E73</f>
        <v>0</v>
      </c>
      <c r="L74" s="208">
        <f>'sales bud'!F73</f>
        <v>0</v>
      </c>
      <c r="M74" s="208">
        <f>'mrg bud'!F73</f>
        <v>0</v>
      </c>
      <c r="N74" s="208">
        <f>'cf bud'!F73</f>
        <v>0</v>
      </c>
      <c r="O74" s="208">
        <f>'sales bud'!G73</f>
        <v>0</v>
      </c>
      <c r="P74" s="208">
        <f>'mrg bud'!G73</f>
        <v>0</v>
      </c>
      <c r="Q74" s="208">
        <f>'cf bud'!G73</f>
        <v>0</v>
      </c>
      <c r="R74" s="208">
        <f>'sales bud'!H73</f>
        <v>0</v>
      </c>
      <c r="S74" s="208">
        <f>'mrg bud'!H73</f>
        <v>0</v>
      </c>
      <c r="T74" s="208">
        <f>'cf bud'!H73</f>
        <v>0</v>
      </c>
      <c r="U74" s="2">
        <f t="shared" si="6"/>
        <v>0</v>
      </c>
      <c r="V74" s="2">
        <f t="shared" si="7"/>
        <v>0</v>
      </c>
      <c r="W74" s="2">
        <f t="shared" si="8"/>
        <v>0</v>
      </c>
      <c r="X74" s="2">
        <f>'sales bud'!J73</f>
        <v>0</v>
      </c>
      <c r="Y74" s="2">
        <f>'mrg bud'!J73</f>
        <v>0</v>
      </c>
      <c r="Z74" s="2">
        <f>'cf bud'!J73</f>
        <v>0</v>
      </c>
      <c r="AA74" s="2">
        <f>'sales bud'!K73</f>
        <v>0</v>
      </c>
      <c r="AB74" s="2">
        <f>'mrg bud'!K73</f>
        <v>0</v>
      </c>
      <c r="AC74" s="2">
        <f>'cf bud'!K73</f>
        <v>0</v>
      </c>
      <c r="AD74" s="2">
        <f>'sales bud'!L73</f>
        <v>0</v>
      </c>
      <c r="AE74" s="2">
        <f>'mrg bud'!L73</f>
        <v>0</v>
      </c>
      <c r="AF74" s="2">
        <f>'cf bud'!L73</f>
        <v>0</v>
      </c>
      <c r="AG74" s="2">
        <f>'sales bud'!M73</f>
        <v>0</v>
      </c>
      <c r="AH74" s="2">
        <f>'mrg bud'!M73</f>
        <v>0</v>
      </c>
      <c r="AI74" s="2">
        <f>'cf bud'!M73</f>
        <v>0</v>
      </c>
      <c r="AJ74" s="2">
        <f>'sales bud'!N73</f>
        <v>0</v>
      </c>
      <c r="AK74" s="2">
        <f>'mrg bud'!N73</f>
        <v>0</v>
      </c>
      <c r="AL74" s="2">
        <f>'cf bud'!N73</f>
        <v>0</v>
      </c>
      <c r="AM74" s="2">
        <f>'sales bud'!O73</f>
        <v>0</v>
      </c>
      <c r="AN74" s="2">
        <f>'mrg bud'!O73</f>
        <v>0</v>
      </c>
      <c r="AO74" s="2">
        <f>'cf bud'!O73</f>
        <v>0</v>
      </c>
      <c r="AP74" s="2">
        <f t="shared" si="9"/>
        <v>0</v>
      </c>
      <c r="AQ74" s="2">
        <f t="shared" si="10"/>
        <v>0</v>
      </c>
      <c r="AR74" s="2">
        <f t="shared" si="11"/>
        <v>0</v>
      </c>
    </row>
    <row r="75" spans="1:44">
      <c r="A75">
        <f>'sales bud'!A74</f>
        <v>0</v>
      </c>
      <c r="B75">
        <f>'sales bud'!B74</f>
        <v>0</v>
      </c>
      <c r="C75" s="208">
        <f>'sales bud'!C74</f>
        <v>0</v>
      </c>
      <c r="D75" s="208">
        <f>'mrg bud'!C74</f>
        <v>0</v>
      </c>
      <c r="E75" s="208">
        <f>'cf bud'!C74</f>
        <v>0</v>
      </c>
      <c r="F75" s="208">
        <f>'sales bud'!D74</f>
        <v>0</v>
      </c>
      <c r="G75" s="208">
        <f>'mrg bud'!D74</f>
        <v>0</v>
      </c>
      <c r="H75" s="208">
        <f>'cf bud'!D74</f>
        <v>0</v>
      </c>
      <c r="I75" s="208">
        <f>'sales bud'!E74</f>
        <v>0</v>
      </c>
      <c r="J75" s="208">
        <f>'mrg bud'!E74</f>
        <v>0</v>
      </c>
      <c r="K75" s="208">
        <f>'cf bud'!E74</f>
        <v>0</v>
      </c>
      <c r="L75" s="208">
        <f>'sales bud'!F74</f>
        <v>0</v>
      </c>
      <c r="M75" s="208">
        <f>'mrg bud'!F74</f>
        <v>0</v>
      </c>
      <c r="N75" s="208">
        <f>'cf bud'!F74</f>
        <v>0</v>
      </c>
      <c r="O75" s="208">
        <f>'sales bud'!G74</f>
        <v>0</v>
      </c>
      <c r="P75" s="208">
        <f>'mrg bud'!G74</f>
        <v>0</v>
      </c>
      <c r="Q75" s="208">
        <f>'cf bud'!G74</f>
        <v>0</v>
      </c>
      <c r="R75" s="208">
        <f>'sales bud'!H74</f>
        <v>0</v>
      </c>
      <c r="S75" s="208">
        <f>'mrg bud'!H74</f>
        <v>0</v>
      </c>
      <c r="T75" s="208">
        <f>'cf bud'!H74</f>
        <v>0</v>
      </c>
      <c r="U75" s="2">
        <f t="shared" si="6"/>
        <v>0</v>
      </c>
      <c r="V75" s="2">
        <f t="shared" si="7"/>
        <v>0</v>
      </c>
      <c r="W75" s="2">
        <f t="shared" si="8"/>
        <v>0</v>
      </c>
      <c r="X75" s="2">
        <f>'sales bud'!J74</f>
        <v>0</v>
      </c>
      <c r="Y75" s="2">
        <f>'mrg bud'!J74</f>
        <v>0</v>
      </c>
      <c r="Z75" s="2">
        <f>'cf bud'!J74</f>
        <v>0</v>
      </c>
      <c r="AA75" s="2">
        <f>'sales bud'!K74</f>
        <v>0</v>
      </c>
      <c r="AB75" s="2">
        <f>'mrg bud'!K74</f>
        <v>0</v>
      </c>
      <c r="AC75" s="2">
        <f>'cf bud'!K74</f>
        <v>0</v>
      </c>
      <c r="AD75" s="2">
        <f>'sales bud'!L74</f>
        <v>0</v>
      </c>
      <c r="AE75" s="2">
        <f>'mrg bud'!L74</f>
        <v>0</v>
      </c>
      <c r="AF75" s="2">
        <f>'cf bud'!L74</f>
        <v>0</v>
      </c>
      <c r="AG75" s="2">
        <f>'sales bud'!M74</f>
        <v>0</v>
      </c>
      <c r="AH75" s="2">
        <f>'mrg bud'!M74</f>
        <v>0</v>
      </c>
      <c r="AI75" s="2">
        <f>'cf bud'!M74</f>
        <v>0</v>
      </c>
      <c r="AJ75" s="2">
        <f>'sales bud'!N74</f>
        <v>0</v>
      </c>
      <c r="AK75" s="2">
        <f>'mrg bud'!N74</f>
        <v>0</v>
      </c>
      <c r="AL75" s="2">
        <f>'cf bud'!N74</f>
        <v>0</v>
      </c>
      <c r="AM75" s="2">
        <f>'sales bud'!O74</f>
        <v>0</v>
      </c>
      <c r="AN75" s="2">
        <f>'mrg bud'!O74</f>
        <v>0</v>
      </c>
      <c r="AO75" s="2">
        <f>'cf bud'!O74</f>
        <v>0</v>
      </c>
      <c r="AP75" s="2">
        <f t="shared" si="9"/>
        <v>0</v>
      </c>
      <c r="AQ75" s="2">
        <f t="shared" si="10"/>
        <v>0</v>
      </c>
      <c r="AR75" s="2">
        <f t="shared" si="11"/>
        <v>0</v>
      </c>
    </row>
    <row r="76" spans="1:44">
      <c r="A76">
        <f>'sales bud'!A75</f>
        <v>0</v>
      </c>
      <c r="B76">
        <f>'sales bud'!B75</f>
        <v>0</v>
      </c>
      <c r="C76" s="208">
        <f>'sales bud'!C75</f>
        <v>0</v>
      </c>
      <c r="D76" s="208">
        <f>'mrg bud'!C75</f>
        <v>0</v>
      </c>
      <c r="E76" s="208">
        <f>'cf bud'!C75</f>
        <v>0</v>
      </c>
      <c r="F76" s="208">
        <f>'sales bud'!D75</f>
        <v>0</v>
      </c>
      <c r="G76" s="208">
        <f>'mrg bud'!D75</f>
        <v>0</v>
      </c>
      <c r="H76" s="208">
        <f>'cf bud'!D75</f>
        <v>0</v>
      </c>
      <c r="I76" s="208">
        <f>'sales bud'!E75</f>
        <v>0</v>
      </c>
      <c r="J76" s="208">
        <f>'mrg bud'!E75</f>
        <v>0</v>
      </c>
      <c r="K76" s="208">
        <f>'cf bud'!E75</f>
        <v>0</v>
      </c>
      <c r="L76" s="208">
        <f>'sales bud'!F75</f>
        <v>0</v>
      </c>
      <c r="M76" s="208">
        <f>'mrg bud'!F75</f>
        <v>0</v>
      </c>
      <c r="N76" s="208">
        <f>'cf bud'!F75</f>
        <v>0</v>
      </c>
      <c r="O76" s="208">
        <f>'sales bud'!G75</f>
        <v>0</v>
      </c>
      <c r="P76" s="208">
        <f>'mrg bud'!G75</f>
        <v>0</v>
      </c>
      <c r="Q76" s="208">
        <f>'cf bud'!G75</f>
        <v>0</v>
      </c>
      <c r="R76" s="208">
        <f>'sales bud'!H75</f>
        <v>0</v>
      </c>
      <c r="S76" s="208">
        <f>'mrg bud'!H75</f>
        <v>0</v>
      </c>
      <c r="T76" s="208">
        <f>'cf bud'!H75</f>
        <v>0</v>
      </c>
      <c r="U76" s="2">
        <f t="shared" si="6"/>
        <v>0</v>
      </c>
      <c r="V76" s="2">
        <f t="shared" si="7"/>
        <v>0</v>
      </c>
      <c r="W76" s="2">
        <f t="shared" si="8"/>
        <v>0</v>
      </c>
      <c r="X76" s="2">
        <f>'sales bud'!J75</f>
        <v>0</v>
      </c>
      <c r="Y76" s="2">
        <f>'mrg bud'!J75</f>
        <v>0</v>
      </c>
      <c r="Z76" s="2">
        <f>'cf bud'!J75</f>
        <v>0</v>
      </c>
      <c r="AA76" s="2">
        <f>'sales bud'!K75</f>
        <v>0</v>
      </c>
      <c r="AB76" s="2">
        <f>'mrg bud'!K75</f>
        <v>0</v>
      </c>
      <c r="AC76" s="2">
        <f>'cf bud'!K75</f>
        <v>0</v>
      </c>
      <c r="AD76" s="2">
        <f>'sales bud'!L75</f>
        <v>0</v>
      </c>
      <c r="AE76" s="2">
        <f>'mrg bud'!L75</f>
        <v>0</v>
      </c>
      <c r="AF76" s="2">
        <f>'cf bud'!L75</f>
        <v>0</v>
      </c>
      <c r="AG76" s="2">
        <f>'sales bud'!M75</f>
        <v>0</v>
      </c>
      <c r="AH76" s="2">
        <f>'mrg bud'!M75</f>
        <v>0</v>
      </c>
      <c r="AI76" s="2">
        <f>'cf bud'!M75</f>
        <v>0</v>
      </c>
      <c r="AJ76" s="2">
        <f>'sales bud'!N75</f>
        <v>0</v>
      </c>
      <c r="AK76" s="2">
        <f>'mrg bud'!N75</f>
        <v>0</v>
      </c>
      <c r="AL76" s="2">
        <f>'cf bud'!N75</f>
        <v>0</v>
      </c>
      <c r="AM76" s="2">
        <f>'sales bud'!O75</f>
        <v>0</v>
      </c>
      <c r="AN76" s="2">
        <f>'mrg bud'!O75</f>
        <v>0</v>
      </c>
      <c r="AO76" s="2">
        <f>'cf bud'!O75</f>
        <v>0</v>
      </c>
      <c r="AP76" s="2">
        <f t="shared" si="9"/>
        <v>0</v>
      </c>
      <c r="AQ76" s="2">
        <f t="shared" si="10"/>
        <v>0</v>
      </c>
      <c r="AR76" s="2">
        <f t="shared" si="11"/>
        <v>0</v>
      </c>
    </row>
    <row r="77" spans="1:44">
      <c r="A77">
        <f>'sales bud'!A76</f>
        <v>0</v>
      </c>
      <c r="B77">
        <f>'sales bud'!B76</f>
        <v>0</v>
      </c>
      <c r="C77" s="208">
        <f>'sales bud'!C76</f>
        <v>0</v>
      </c>
      <c r="D77" s="208">
        <f>'mrg bud'!C76</f>
        <v>0</v>
      </c>
      <c r="E77" s="208">
        <f>'cf bud'!C76</f>
        <v>0</v>
      </c>
      <c r="F77" s="208">
        <f>'sales bud'!D76</f>
        <v>0</v>
      </c>
      <c r="G77" s="208">
        <f>'mrg bud'!D76</f>
        <v>0</v>
      </c>
      <c r="H77" s="208">
        <f>'cf bud'!D76</f>
        <v>0</v>
      </c>
      <c r="I77" s="208">
        <f>'sales bud'!E76</f>
        <v>0</v>
      </c>
      <c r="J77" s="208">
        <f>'mrg bud'!E76</f>
        <v>0</v>
      </c>
      <c r="K77" s="208">
        <f>'cf bud'!E76</f>
        <v>0</v>
      </c>
      <c r="L77" s="208">
        <f>'sales bud'!F76</f>
        <v>0</v>
      </c>
      <c r="M77" s="208">
        <f>'mrg bud'!F76</f>
        <v>0</v>
      </c>
      <c r="N77" s="208">
        <f>'cf bud'!F76</f>
        <v>0</v>
      </c>
      <c r="O77" s="208">
        <f>'sales bud'!G76</f>
        <v>0</v>
      </c>
      <c r="P77" s="208">
        <f>'mrg bud'!G76</f>
        <v>0</v>
      </c>
      <c r="Q77" s="208">
        <f>'cf bud'!G76</f>
        <v>0</v>
      </c>
      <c r="R77" s="208">
        <f>'sales bud'!H76</f>
        <v>0</v>
      </c>
      <c r="S77" s="208">
        <f>'mrg bud'!H76</f>
        <v>0</v>
      </c>
      <c r="T77" s="208">
        <f>'cf bud'!H76</f>
        <v>0</v>
      </c>
      <c r="U77" s="2">
        <f t="shared" si="6"/>
        <v>0</v>
      </c>
      <c r="V77" s="2">
        <f t="shared" si="7"/>
        <v>0</v>
      </c>
      <c r="W77" s="2">
        <f t="shared" si="8"/>
        <v>0</v>
      </c>
      <c r="X77" s="2">
        <f>'sales bud'!J76</f>
        <v>0</v>
      </c>
      <c r="Y77" s="2">
        <f>'mrg bud'!J76</f>
        <v>0</v>
      </c>
      <c r="Z77" s="2">
        <f>'cf bud'!J76</f>
        <v>0</v>
      </c>
      <c r="AA77" s="2">
        <f>'sales bud'!K76</f>
        <v>0</v>
      </c>
      <c r="AB77" s="2">
        <f>'mrg bud'!K76</f>
        <v>0</v>
      </c>
      <c r="AC77" s="2">
        <f>'cf bud'!K76</f>
        <v>0</v>
      </c>
      <c r="AD77" s="2">
        <f>'sales bud'!L76</f>
        <v>0</v>
      </c>
      <c r="AE77" s="2">
        <f>'mrg bud'!L76</f>
        <v>0</v>
      </c>
      <c r="AF77" s="2">
        <f>'cf bud'!L76</f>
        <v>0</v>
      </c>
      <c r="AG77" s="2">
        <f>'sales bud'!M76</f>
        <v>0</v>
      </c>
      <c r="AH77" s="2">
        <f>'mrg bud'!M76</f>
        <v>0</v>
      </c>
      <c r="AI77" s="2">
        <f>'cf bud'!M76</f>
        <v>0</v>
      </c>
      <c r="AJ77" s="2">
        <f>'sales bud'!N76</f>
        <v>0</v>
      </c>
      <c r="AK77" s="2">
        <f>'mrg bud'!N76</f>
        <v>0</v>
      </c>
      <c r="AL77" s="2">
        <f>'cf bud'!N76</f>
        <v>0</v>
      </c>
      <c r="AM77" s="2">
        <f>'sales bud'!O76</f>
        <v>0</v>
      </c>
      <c r="AN77" s="2">
        <f>'mrg bud'!O76</f>
        <v>0</v>
      </c>
      <c r="AO77" s="2">
        <f>'cf bud'!O76</f>
        <v>0</v>
      </c>
      <c r="AP77" s="2">
        <f t="shared" si="9"/>
        <v>0</v>
      </c>
      <c r="AQ77" s="2">
        <f t="shared" si="10"/>
        <v>0</v>
      </c>
      <c r="AR77" s="2">
        <f t="shared" si="11"/>
        <v>0</v>
      </c>
    </row>
    <row r="78" spans="1:44">
      <c r="A78">
        <f>'sales bud'!A77</f>
        <v>0</v>
      </c>
      <c r="B78">
        <f>'sales bud'!B77</f>
        <v>0</v>
      </c>
      <c r="C78" s="208">
        <f>'sales bud'!C77</f>
        <v>0</v>
      </c>
      <c r="D78" s="208">
        <f>'mrg bud'!C77</f>
        <v>0</v>
      </c>
      <c r="E78" s="208">
        <f>'cf bud'!C77</f>
        <v>0</v>
      </c>
      <c r="F78" s="208">
        <f>'sales bud'!D77</f>
        <v>0</v>
      </c>
      <c r="G78" s="208">
        <f>'mrg bud'!D77</f>
        <v>0</v>
      </c>
      <c r="H78" s="208">
        <f>'cf bud'!D77</f>
        <v>0</v>
      </c>
      <c r="I78" s="208">
        <f>'sales bud'!E77</f>
        <v>0</v>
      </c>
      <c r="J78" s="208">
        <f>'mrg bud'!E77</f>
        <v>0</v>
      </c>
      <c r="K78" s="208">
        <f>'cf bud'!E77</f>
        <v>0</v>
      </c>
      <c r="L78" s="208">
        <f>'sales bud'!F77</f>
        <v>0</v>
      </c>
      <c r="M78" s="208">
        <f>'mrg bud'!F77</f>
        <v>0</v>
      </c>
      <c r="N78" s="208">
        <f>'cf bud'!F77</f>
        <v>0</v>
      </c>
      <c r="O78" s="208">
        <f>'sales bud'!G77</f>
        <v>0</v>
      </c>
      <c r="P78" s="208">
        <f>'mrg bud'!G77</f>
        <v>0</v>
      </c>
      <c r="Q78" s="208">
        <f>'cf bud'!G77</f>
        <v>0</v>
      </c>
      <c r="R78" s="208">
        <f>'sales bud'!H77</f>
        <v>0</v>
      </c>
      <c r="S78" s="208">
        <f>'mrg bud'!H77</f>
        <v>0</v>
      </c>
      <c r="T78" s="208">
        <f>'cf bud'!H77</f>
        <v>0</v>
      </c>
      <c r="U78" s="2">
        <f t="shared" si="6"/>
        <v>0</v>
      </c>
      <c r="V78" s="2">
        <f t="shared" si="7"/>
        <v>0</v>
      </c>
      <c r="W78" s="2">
        <f t="shared" si="8"/>
        <v>0</v>
      </c>
      <c r="X78" s="2">
        <f>'sales bud'!J77</f>
        <v>0</v>
      </c>
      <c r="Y78" s="2">
        <f>'mrg bud'!J77</f>
        <v>0</v>
      </c>
      <c r="Z78" s="2">
        <f>'cf bud'!J77</f>
        <v>0</v>
      </c>
      <c r="AA78" s="2">
        <f>'sales bud'!K77</f>
        <v>0</v>
      </c>
      <c r="AB78" s="2">
        <f>'mrg bud'!K77</f>
        <v>0</v>
      </c>
      <c r="AC78" s="2">
        <f>'cf bud'!K77</f>
        <v>0</v>
      </c>
      <c r="AD78" s="2">
        <f>'sales bud'!L77</f>
        <v>0</v>
      </c>
      <c r="AE78" s="2">
        <f>'mrg bud'!L77</f>
        <v>0</v>
      </c>
      <c r="AF78" s="2">
        <f>'cf bud'!L77</f>
        <v>0</v>
      </c>
      <c r="AG78" s="2">
        <f>'sales bud'!M77</f>
        <v>0</v>
      </c>
      <c r="AH78" s="2">
        <f>'mrg bud'!M77</f>
        <v>0</v>
      </c>
      <c r="AI78" s="2">
        <f>'cf bud'!M77</f>
        <v>0</v>
      </c>
      <c r="AJ78" s="2">
        <f>'sales bud'!N77</f>
        <v>0</v>
      </c>
      <c r="AK78" s="2">
        <f>'mrg bud'!N77</f>
        <v>0</v>
      </c>
      <c r="AL78" s="2">
        <f>'cf bud'!N77</f>
        <v>0</v>
      </c>
      <c r="AM78" s="2">
        <f>'sales bud'!O77</f>
        <v>0</v>
      </c>
      <c r="AN78" s="2">
        <f>'mrg bud'!O77</f>
        <v>0</v>
      </c>
      <c r="AO78" s="2">
        <f>'cf bud'!O77</f>
        <v>0</v>
      </c>
      <c r="AP78" s="2">
        <f t="shared" si="9"/>
        <v>0</v>
      </c>
      <c r="AQ78" s="2">
        <f t="shared" si="10"/>
        <v>0</v>
      </c>
      <c r="AR78" s="2">
        <f t="shared" si="11"/>
        <v>0</v>
      </c>
    </row>
    <row r="79" spans="1:44">
      <c r="A79">
        <f>'sales bud'!A78</f>
        <v>0</v>
      </c>
      <c r="B79">
        <f>'sales bud'!B78</f>
        <v>0</v>
      </c>
      <c r="C79" s="208">
        <f>'sales bud'!C78</f>
        <v>0</v>
      </c>
      <c r="D79" s="208">
        <f>'mrg bud'!C78</f>
        <v>0</v>
      </c>
      <c r="E79" s="208">
        <f>'cf bud'!C78</f>
        <v>0</v>
      </c>
      <c r="F79" s="208">
        <f>'sales bud'!D78</f>
        <v>0</v>
      </c>
      <c r="G79" s="208">
        <f>'mrg bud'!D78</f>
        <v>0</v>
      </c>
      <c r="H79" s="208">
        <f>'cf bud'!D78</f>
        <v>0</v>
      </c>
      <c r="I79" s="208">
        <f>'sales bud'!E78</f>
        <v>0</v>
      </c>
      <c r="J79" s="208">
        <f>'mrg bud'!E78</f>
        <v>0</v>
      </c>
      <c r="K79" s="208">
        <f>'cf bud'!E78</f>
        <v>0</v>
      </c>
      <c r="L79" s="208">
        <f>'sales bud'!F78</f>
        <v>0</v>
      </c>
      <c r="M79" s="208">
        <f>'mrg bud'!F78</f>
        <v>0</v>
      </c>
      <c r="N79" s="208">
        <f>'cf bud'!F78</f>
        <v>0</v>
      </c>
      <c r="O79" s="208">
        <f>'sales bud'!G78</f>
        <v>0</v>
      </c>
      <c r="P79" s="208">
        <f>'mrg bud'!G78</f>
        <v>0</v>
      </c>
      <c r="Q79" s="208">
        <f>'cf bud'!G78</f>
        <v>0</v>
      </c>
      <c r="R79" s="208">
        <f>'sales bud'!H78</f>
        <v>0</v>
      </c>
      <c r="S79" s="208">
        <f>'mrg bud'!H78</f>
        <v>0</v>
      </c>
      <c r="T79" s="208">
        <f>'cf bud'!H78</f>
        <v>0</v>
      </c>
      <c r="U79" s="2">
        <f t="shared" si="6"/>
        <v>0</v>
      </c>
      <c r="V79" s="2">
        <f t="shared" si="7"/>
        <v>0</v>
      </c>
      <c r="W79" s="2">
        <f t="shared" si="8"/>
        <v>0</v>
      </c>
      <c r="X79" s="2">
        <f>'sales bud'!J78</f>
        <v>0</v>
      </c>
      <c r="Y79" s="2">
        <f>'mrg bud'!J78</f>
        <v>0</v>
      </c>
      <c r="Z79" s="2">
        <f>'cf bud'!J78</f>
        <v>0</v>
      </c>
      <c r="AA79" s="2">
        <f>'sales bud'!K78</f>
        <v>0</v>
      </c>
      <c r="AB79" s="2">
        <f>'mrg bud'!K78</f>
        <v>0</v>
      </c>
      <c r="AC79" s="2">
        <f>'cf bud'!K78</f>
        <v>0</v>
      </c>
      <c r="AD79" s="2">
        <f>'sales bud'!L78</f>
        <v>0</v>
      </c>
      <c r="AE79" s="2">
        <f>'mrg bud'!L78</f>
        <v>0</v>
      </c>
      <c r="AF79" s="2">
        <f>'cf bud'!L78</f>
        <v>0</v>
      </c>
      <c r="AG79" s="2">
        <f>'sales bud'!M78</f>
        <v>0</v>
      </c>
      <c r="AH79" s="2">
        <f>'mrg bud'!M78</f>
        <v>0</v>
      </c>
      <c r="AI79" s="2">
        <f>'cf bud'!M78</f>
        <v>0</v>
      </c>
      <c r="AJ79" s="2">
        <f>'sales bud'!N78</f>
        <v>0</v>
      </c>
      <c r="AK79" s="2">
        <f>'mrg bud'!N78</f>
        <v>0</v>
      </c>
      <c r="AL79" s="2">
        <f>'cf bud'!N78</f>
        <v>0</v>
      </c>
      <c r="AM79" s="2">
        <f>'sales bud'!O78</f>
        <v>0</v>
      </c>
      <c r="AN79" s="2">
        <f>'mrg bud'!O78</f>
        <v>0</v>
      </c>
      <c r="AO79" s="2">
        <f>'cf bud'!O78</f>
        <v>0</v>
      </c>
      <c r="AP79" s="2">
        <f t="shared" si="9"/>
        <v>0</v>
      </c>
      <c r="AQ79" s="2">
        <f t="shared" si="10"/>
        <v>0</v>
      </c>
      <c r="AR79" s="2">
        <f t="shared" si="11"/>
        <v>0</v>
      </c>
    </row>
    <row r="80" spans="1:44">
      <c r="A80">
        <f>'sales bud'!A79</f>
        <v>0</v>
      </c>
      <c r="B80">
        <f>'sales bud'!B79</f>
        <v>0</v>
      </c>
      <c r="C80" s="208">
        <f>'sales bud'!C79</f>
        <v>0</v>
      </c>
      <c r="D80" s="208">
        <f>'mrg bud'!C79</f>
        <v>0</v>
      </c>
      <c r="E80" s="208">
        <f>'cf bud'!C79</f>
        <v>0</v>
      </c>
      <c r="F80" s="208">
        <f>'sales bud'!D79</f>
        <v>0</v>
      </c>
      <c r="G80" s="208">
        <f>'mrg bud'!D79</f>
        <v>0</v>
      </c>
      <c r="H80" s="208">
        <f>'cf bud'!D79</f>
        <v>0</v>
      </c>
      <c r="I80" s="208">
        <f>'sales bud'!E79</f>
        <v>0</v>
      </c>
      <c r="J80" s="208">
        <f>'mrg bud'!E79</f>
        <v>0</v>
      </c>
      <c r="K80" s="208">
        <f>'cf bud'!E79</f>
        <v>0</v>
      </c>
      <c r="L80" s="208">
        <f>'sales bud'!F79</f>
        <v>0</v>
      </c>
      <c r="M80" s="208">
        <f>'mrg bud'!F79</f>
        <v>0</v>
      </c>
      <c r="N80" s="208">
        <f>'cf bud'!F79</f>
        <v>0</v>
      </c>
      <c r="O80" s="208">
        <f>'sales bud'!G79</f>
        <v>0</v>
      </c>
      <c r="P80" s="208">
        <f>'mrg bud'!G79</f>
        <v>0</v>
      </c>
      <c r="Q80" s="208">
        <f>'cf bud'!G79</f>
        <v>0</v>
      </c>
      <c r="R80" s="208">
        <f>'sales bud'!H79</f>
        <v>0</v>
      </c>
      <c r="S80" s="208">
        <f>'mrg bud'!H79</f>
        <v>0</v>
      </c>
      <c r="T80" s="208">
        <f>'cf bud'!H79</f>
        <v>0</v>
      </c>
      <c r="U80" s="2">
        <f t="shared" si="6"/>
        <v>0</v>
      </c>
      <c r="V80" s="2">
        <f t="shared" si="7"/>
        <v>0</v>
      </c>
      <c r="W80" s="2">
        <f t="shared" si="8"/>
        <v>0</v>
      </c>
      <c r="X80" s="2">
        <f>'sales bud'!J79</f>
        <v>0</v>
      </c>
      <c r="Y80" s="2">
        <f>'mrg bud'!J79</f>
        <v>0</v>
      </c>
      <c r="Z80" s="2">
        <f>'cf bud'!J79</f>
        <v>0</v>
      </c>
      <c r="AA80" s="2">
        <f>'sales bud'!K79</f>
        <v>0</v>
      </c>
      <c r="AB80" s="2">
        <f>'mrg bud'!K79</f>
        <v>0</v>
      </c>
      <c r="AC80" s="2">
        <f>'cf bud'!K79</f>
        <v>0</v>
      </c>
      <c r="AD80" s="2">
        <f>'sales bud'!L79</f>
        <v>0</v>
      </c>
      <c r="AE80" s="2">
        <f>'mrg bud'!L79</f>
        <v>0</v>
      </c>
      <c r="AF80" s="2">
        <f>'cf bud'!L79</f>
        <v>0</v>
      </c>
      <c r="AG80" s="2">
        <f>'sales bud'!M79</f>
        <v>0</v>
      </c>
      <c r="AH80" s="2">
        <f>'mrg bud'!M79</f>
        <v>0</v>
      </c>
      <c r="AI80" s="2">
        <f>'cf bud'!M79</f>
        <v>0</v>
      </c>
      <c r="AJ80" s="2">
        <f>'sales bud'!N79</f>
        <v>0</v>
      </c>
      <c r="AK80" s="2">
        <f>'mrg bud'!N79</f>
        <v>0</v>
      </c>
      <c r="AL80" s="2">
        <f>'cf bud'!N79</f>
        <v>0</v>
      </c>
      <c r="AM80" s="2">
        <f>'sales bud'!O79</f>
        <v>0</v>
      </c>
      <c r="AN80" s="2">
        <f>'mrg bud'!O79</f>
        <v>0</v>
      </c>
      <c r="AO80" s="2">
        <f>'cf bud'!O79</f>
        <v>0</v>
      </c>
      <c r="AP80" s="2">
        <f t="shared" si="9"/>
        <v>0</v>
      </c>
      <c r="AQ80" s="2">
        <f t="shared" si="10"/>
        <v>0</v>
      </c>
      <c r="AR80" s="2">
        <f t="shared" si="11"/>
        <v>0</v>
      </c>
    </row>
    <row r="81" spans="1:44">
      <c r="A81">
        <f>'sales bud'!A80</f>
        <v>0</v>
      </c>
      <c r="B81">
        <f>'sales bud'!B80</f>
        <v>0</v>
      </c>
      <c r="C81" s="208">
        <f>'sales bud'!C80</f>
        <v>0</v>
      </c>
      <c r="D81" s="208">
        <f>'mrg bud'!C80</f>
        <v>0</v>
      </c>
      <c r="E81" s="208">
        <f>'cf bud'!C80</f>
        <v>0</v>
      </c>
      <c r="F81" s="208">
        <f>'sales bud'!D80</f>
        <v>0</v>
      </c>
      <c r="G81" s="208">
        <f>'mrg bud'!D80</f>
        <v>0</v>
      </c>
      <c r="H81" s="208">
        <f>'cf bud'!D80</f>
        <v>0</v>
      </c>
      <c r="I81" s="208">
        <f>'sales bud'!E80</f>
        <v>0</v>
      </c>
      <c r="J81" s="208">
        <f>'mrg bud'!E80</f>
        <v>0</v>
      </c>
      <c r="K81" s="208">
        <f>'cf bud'!E80</f>
        <v>0</v>
      </c>
      <c r="L81" s="208">
        <f>'sales bud'!F80</f>
        <v>0</v>
      </c>
      <c r="M81" s="208">
        <f>'mrg bud'!F80</f>
        <v>0</v>
      </c>
      <c r="N81" s="208">
        <f>'cf bud'!F80</f>
        <v>0</v>
      </c>
      <c r="O81" s="208">
        <f>'sales bud'!G80</f>
        <v>0</v>
      </c>
      <c r="P81" s="208">
        <f>'mrg bud'!G80</f>
        <v>0</v>
      </c>
      <c r="Q81" s="208">
        <f>'cf bud'!G80</f>
        <v>0</v>
      </c>
      <c r="R81" s="208">
        <f>'sales bud'!H80</f>
        <v>0</v>
      </c>
      <c r="S81" s="208">
        <f>'mrg bud'!H80</f>
        <v>0</v>
      </c>
      <c r="T81" s="208">
        <f>'cf bud'!H80</f>
        <v>0</v>
      </c>
      <c r="U81" s="2">
        <f t="shared" si="6"/>
        <v>0</v>
      </c>
      <c r="V81" s="2">
        <f t="shared" si="7"/>
        <v>0</v>
      </c>
      <c r="W81" s="2">
        <f t="shared" si="8"/>
        <v>0</v>
      </c>
      <c r="X81" s="2">
        <f>'sales bud'!J80</f>
        <v>0</v>
      </c>
      <c r="Y81" s="2">
        <f>'mrg bud'!J80</f>
        <v>0</v>
      </c>
      <c r="Z81" s="2">
        <f>'cf bud'!J80</f>
        <v>0</v>
      </c>
      <c r="AA81" s="2">
        <f>'sales bud'!K80</f>
        <v>0</v>
      </c>
      <c r="AB81" s="2">
        <f>'mrg bud'!K80</f>
        <v>0</v>
      </c>
      <c r="AC81" s="2">
        <f>'cf bud'!K80</f>
        <v>0</v>
      </c>
      <c r="AD81" s="2">
        <f>'sales bud'!L80</f>
        <v>0</v>
      </c>
      <c r="AE81" s="2">
        <f>'mrg bud'!L80</f>
        <v>0</v>
      </c>
      <c r="AF81" s="2">
        <f>'cf bud'!L80</f>
        <v>0</v>
      </c>
      <c r="AG81" s="2">
        <f>'sales bud'!M80</f>
        <v>0</v>
      </c>
      <c r="AH81" s="2">
        <f>'mrg bud'!M80</f>
        <v>0</v>
      </c>
      <c r="AI81" s="2">
        <f>'cf bud'!M80</f>
        <v>0</v>
      </c>
      <c r="AJ81" s="2">
        <f>'sales bud'!N80</f>
        <v>0</v>
      </c>
      <c r="AK81" s="2">
        <f>'mrg bud'!N80</f>
        <v>0</v>
      </c>
      <c r="AL81" s="2">
        <f>'cf bud'!N80</f>
        <v>0</v>
      </c>
      <c r="AM81" s="2">
        <f>'sales bud'!O80</f>
        <v>0</v>
      </c>
      <c r="AN81" s="2">
        <f>'mrg bud'!O80</f>
        <v>0</v>
      </c>
      <c r="AO81" s="2">
        <f>'cf bud'!O80</f>
        <v>0</v>
      </c>
      <c r="AP81" s="2">
        <f t="shared" si="9"/>
        <v>0</v>
      </c>
      <c r="AQ81" s="2">
        <f t="shared" si="10"/>
        <v>0</v>
      </c>
      <c r="AR81" s="2">
        <f t="shared" si="11"/>
        <v>0</v>
      </c>
    </row>
    <row r="82" spans="1:44">
      <c r="A82">
        <f>'sales bud'!A81</f>
        <v>0</v>
      </c>
      <c r="B82">
        <f>'sales bud'!B81</f>
        <v>0</v>
      </c>
      <c r="C82" s="208">
        <f>'sales bud'!C81</f>
        <v>0</v>
      </c>
      <c r="D82" s="208">
        <f>'mrg bud'!C81</f>
        <v>0</v>
      </c>
      <c r="E82" s="208">
        <f>'cf bud'!C81</f>
        <v>0</v>
      </c>
      <c r="F82" s="208">
        <f>'sales bud'!D81</f>
        <v>0</v>
      </c>
      <c r="G82" s="208">
        <f>'mrg bud'!D81</f>
        <v>0</v>
      </c>
      <c r="H82" s="208">
        <f>'cf bud'!D81</f>
        <v>0</v>
      </c>
      <c r="I82" s="208">
        <f>'sales bud'!E81</f>
        <v>0</v>
      </c>
      <c r="J82" s="208">
        <f>'mrg bud'!E81</f>
        <v>0</v>
      </c>
      <c r="K82" s="208">
        <f>'cf bud'!E81</f>
        <v>0</v>
      </c>
      <c r="L82" s="208">
        <f>'sales bud'!F81</f>
        <v>0</v>
      </c>
      <c r="M82" s="208">
        <f>'mrg bud'!F81</f>
        <v>0</v>
      </c>
      <c r="N82" s="208">
        <f>'cf bud'!F81</f>
        <v>0</v>
      </c>
      <c r="O82" s="208">
        <f>'sales bud'!G81</f>
        <v>0</v>
      </c>
      <c r="P82" s="208">
        <f>'mrg bud'!G81</f>
        <v>0</v>
      </c>
      <c r="Q82" s="208">
        <f>'cf bud'!G81</f>
        <v>0</v>
      </c>
      <c r="R82" s="208">
        <f>'sales bud'!H81</f>
        <v>0</v>
      </c>
      <c r="S82" s="208">
        <f>'mrg bud'!H81</f>
        <v>0</v>
      </c>
      <c r="T82" s="208">
        <f>'cf bud'!H81</f>
        <v>0</v>
      </c>
      <c r="U82" s="2">
        <f t="shared" si="6"/>
        <v>0</v>
      </c>
      <c r="V82" s="2">
        <f t="shared" si="7"/>
        <v>0</v>
      </c>
      <c r="W82" s="2">
        <f t="shared" si="8"/>
        <v>0</v>
      </c>
      <c r="X82" s="2">
        <f>'sales bud'!J81</f>
        <v>0</v>
      </c>
      <c r="Y82" s="2">
        <f>'mrg bud'!J81</f>
        <v>0</v>
      </c>
      <c r="Z82" s="2">
        <f>'cf bud'!J81</f>
        <v>0</v>
      </c>
      <c r="AA82" s="2">
        <f>'sales bud'!K81</f>
        <v>0</v>
      </c>
      <c r="AB82" s="2">
        <f>'mrg bud'!K81</f>
        <v>0</v>
      </c>
      <c r="AC82" s="2">
        <f>'cf bud'!K81</f>
        <v>0</v>
      </c>
      <c r="AD82" s="2">
        <f>'sales bud'!L81</f>
        <v>0</v>
      </c>
      <c r="AE82" s="2">
        <f>'mrg bud'!L81</f>
        <v>0</v>
      </c>
      <c r="AF82" s="2">
        <f>'cf bud'!L81</f>
        <v>0</v>
      </c>
      <c r="AG82" s="2">
        <f>'sales bud'!M81</f>
        <v>0</v>
      </c>
      <c r="AH82" s="2">
        <f>'mrg bud'!M81</f>
        <v>0</v>
      </c>
      <c r="AI82" s="2">
        <f>'cf bud'!M81</f>
        <v>0</v>
      </c>
      <c r="AJ82" s="2">
        <f>'sales bud'!N81</f>
        <v>0</v>
      </c>
      <c r="AK82" s="2">
        <f>'mrg bud'!N81</f>
        <v>0</v>
      </c>
      <c r="AL82" s="2">
        <f>'cf bud'!N81</f>
        <v>0</v>
      </c>
      <c r="AM82" s="2">
        <f>'sales bud'!O81</f>
        <v>0</v>
      </c>
      <c r="AN82" s="2">
        <f>'mrg bud'!O81</f>
        <v>0</v>
      </c>
      <c r="AO82" s="2">
        <f>'cf bud'!O81</f>
        <v>0</v>
      </c>
      <c r="AP82" s="2">
        <f t="shared" si="9"/>
        <v>0</v>
      </c>
      <c r="AQ82" s="2">
        <f t="shared" si="10"/>
        <v>0</v>
      </c>
      <c r="AR82" s="2">
        <f t="shared" si="11"/>
        <v>0</v>
      </c>
    </row>
    <row r="83" spans="1:44">
      <c r="A83">
        <f>'sales bud'!A82</f>
        <v>0</v>
      </c>
      <c r="B83">
        <f>'sales bud'!B82</f>
        <v>0</v>
      </c>
      <c r="C83" s="208">
        <f>'sales bud'!C82</f>
        <v>0</v>
      </c>
      <c r="D83" s="208">
        <f>'mrg bud'!C82</f>
        <v>0</v>
      </c>
      <c r="E83" s="208">
        <f>'cf bud'!C82</f>
        <v>0</v>
      </c>
      <c r="F83" s="208">
        <f>'sales bud'!D82</f>
        <v>0</v>
      </c>
      <c r="G83" s="208">
        <f>'mrg bud'!D82</f>
        <v>0</v>
      </c>
      <c r="H83" s="208">
        <f>'cf bud'!D82</f>
        <v>0</v>
      </c>
      <c r="I83" s="208">
        <f>'sales bud'!E82</f>
        <v>0</v>
      </c>
      <c r="J83" s="208">
        <f>'mrg bud'!E82</f>
        <v>0</v>
      </c>
      <c r="K83" s="208">
        <f>'cf bud'!E82</f>
        <v>0</v>
      </c>
      <c r="L83" s="208">
        <f>'sales bud'!F82</f>
        <v>0</v>
      </c>
      <c r="M83" s="208">
        <f>'mrg bud'!F82</f>
        <v>0</v>
      </c>
      <c r="N83" s="208">
        <f>'cf bud'!F82</f>
        <v>0</v>
      </c>
      <c r="O83" s="208">
        <f>'sales bud'!G82</f>
        <v>0</v>
      </c>
      <c r="P83" s="208">
        <f>'mrg bud'!G82</f>
        <v>0</v>
      </c>
      <c r="Q83" s="208">
        <f>'cf bud'!G82</f>
        <v>0</v>
      </c>
      <c r="R83" s="208">
        <f>'sales bud'!H82</f>
        <v>0</v>
      </c>
      <c r="S83" s="208">
        <f>'mrg bud'!H82</f>
        <v>0</v>
      </c>
      <c r="T83" s="208">
        <f>'cf bud'!H82</f>
        <v>0</v>
      </c>
      <c r="U83" s="2">
        <f t="shared" si="6"/>
        <v>0</v>
      </c>
      <c r="V83" s="2">
        <f t="shared" si="7"/>
        <v>0</v>
      </c>
      <c r="W83" s="2">
        <f t="shared" si="8"/>
        <v>0</v>
      </c>
      <c r="X83" s="2">
        <f>'sales bud'!J82</f>
        <v>0</v>
      </c>
      <c r="Y83" s="2">
        <f>'mrg bud'!J82</f>
        <v>0</v>
      </c>
      <c r="Z83" s="2">
        <f>'cf bud'!J82</f>
        <v>0</v>
      </c>
      <c r="AA83" s="2">
        <f>'sales bud'!K82</f>
        <v>0</v>
      </c>
      <c r="AB83" s="2">
        <f>'mrg bud'!K82</f>
        <v>0</v>
      </c>
      <c r="AC83" s="2">
        <f>'cf bud'!K82</f>
        <v>0</v>
      </c>
      <c r="AD83" s="2">
        <f>'sales bud'!L82</f>
        <v>0</v>
      </c>
      <c r="AE83" s="2">
        <f>'mrg bud'!L82</f>
        <v>0</v>
      </c>
      <c r="AF83" s="2">
        <f>'cf bud'!L82</f>
        <v>0</v>
      </c>
      <c r="AG83" s="2">
        <f>'sales bud'!M82</f>
        <v>0</v>
      </c>
      <c r="AH83" s="2">
        <f>'mrg bud'!M82</f>
        <v>0</v>
      </c>
      <c r="AI83" s="2">
        <f>'cf bud'!M82</f>
        <v>0</v>
      </c>
      <c r="AJ83" s="2">
        <f>'sales bud'!N82</f>
        <v>0</v>
      </c>
      <c r="AK83" s="2">
        <f>'mrg bud'!N82</f>
        <v>0</v>
      </c>
      <c r="AL83" s="2">
        <f>'cf bud'!N82</f>
        <v>0</v>
      </c>
      <c r="AM83" s="2">
        <f>'sales bud'!O82</f>
        <v>0</v>
      </c>
      <c r="AN83" s="2">
        <f>'mrg bud'!O82</f>
        <v>0</v>
      </c>
      <c r="AO83" s="2">
        <f>'cf bud'!O82</f>
        <v>0</v>
      </c>
      <c r="AP83" s="2">
        <f t="shared" si="9"/>
        <v>0</v>
      </c>
      <c r="AQ83" s="2">
        <f t="shared" si="10"/>
        <v>0</v>
      </c>
      <c r="AR83" s="2">
        <f t="shared" si="11"/>
        <v>0</v>
      </c>
    </row>
    <row r="84" spans="1:44">
      <c r="A84">
        <f>'sales bud'!A83</f>
        <v>0</v>
      </c>
      <c r="B84">
        <f>'sales bud'!B83</f>
        <v>0</v>
      </c>
      <c r="C84" s="208">
        <f>'sales bud'!C83</f>
        <v>0</v>
      </c>
      <c r="D84" s="208">
        <f>'mrg bud'!C83</f>
        <v>0</v>
      </c>
      <c r="E84" s="208">
        <f>'cf bud'!C83</f>
        <v>0</v>
      </c>
      <c r="F84" s="208">
        <f>'sales bud'!D83</f>
        <v>0</v>
      </c>
      <c r="G84" s="208">
        <f>'mrg bud'!D83</f>
        <v>0</v>
      </c>
      <c r="H84" s="208">
        <f>'cf bud'!D83</f>
        <v>0</v>
      </c>
      <c r="I84" s="208">
        <f>'sales bud'!E83</f>
        <v>0</v>
      </c>
      <c r="J84" s="208">
        <f>'mrg bud'!E83</f>
        <v>0</v>
      </c>
      <c r="K84" s="208">
        <f>'cf bud'!E83</f>
        <v>0</v>
      </c>
      <c r="L84" s="208">
        <f>'sales bud'!F83</f>
        <v>0</v>
      </c>
      <c r="M84" s="208">
        <f>'mrg bud'!F83</f>
        <v>0</v>
      </c>
      <c r="N84" s="208">
        <f>'cf bud'!F83</f>
        <v>0</v>
      </c>
      <c r="O84" s="208">
        <f>'sales bud'!G83</f>
        <v>0</v>
      </c>
      <c r="P84" s="208">
        <f>'mrg bud'!G83</f>
        <v>0</v>
      </c>
      <c r="Q84" s="208">
        <f>'cf bud'!G83</f>
        <v>0</v>
      </c>
      <c r="R84" s="208">
        <f>'sales bud'!H83</f>
        <v>0</v>
      </c>
      <c r="S84" s="208">
        <f>'mrg bud'!H83</f>
        <v>0</v>
      </c>
      <c r="T84" s="208">
        <f>'cf bud'!H83</f>
        <v>0</v>
      </c>
      <c r="U84" s="2">
        <f t="shared" si="6"/>
        <v>0</v>
      </c>
      <c r="V84" s="2">
        <f t="shared" si="7"/>
        <v>0</v>
      </c>
      <c r="W84" s="2">
        <f t="shared" si="8"/>
        <v>0</v>
      </c>
      <c r="X84" s="2">
        <f>'sales bud'!J83</f>
        <v>0</v>
      </c>
      <c r="Y84" s="2">
        <f>'mrg bud'!J83</f>
        <v>0</v>
      </c>
      <c r="Z84" s="2">
        <f>'cf bud'!J83</f>
        <v>0</v>
      </c>
      <c r="AA84" s="2">
        <f>'sales bud'!K83</f>
        <v>0</v>
      </c>
      <c r="AB84" s="2">
        <f>'mrg bud'!K83</f>
        <v>0</v>
      </c>
      <c r="AC84" s="2">
        <f>'cf bud'!K83</f>
        <v>0</v>
      </c>
      <c r="AD84" s="2">
        <f>'sales bud'!L83</f>
        <v>0</v>
      </c>
      <c r="AE84" s="2">
        <f>'mrg bud'!L83</f>
        <v>0</v>
      </c>
      <c r="AF84" s="2">
        <f>'cf bud'!L83</f>
        <v>0</v>
      </c>
      <c r="AG84" s="2">
        <f>'sales bud'!M83</f>
        <v>0</v>
      </c>
      <c r="AH84" s="2">
        <f>'mrg bud'!M83</f>
        <v>0</v>
      </c>
      <c r="AI84" s="2">
        <f>'cf bud'!M83</f>
        <v>0</v>
      </c>
      <c r="AJ84" s="2">
        <f>'sales bud'!N83</f>
        <v>0</v>
      </c>
      <c r="AK84" s="2">
        <f>'mrg bud'!N83</f>
        <v>0</v>
      </c>
      <c r="AL84" s="2">
        <f>'cf bud'!N83</f>
        <v>0</v>
      </c>
      <c r="AM84" s="2">
        <f>'sales bud'!O83</f>
        <v>0</v>
      </c>
      <c r="AN84" s="2">
        <f>'mrg bud'!O83</f>
        <v>0</v>
      </c>
      <c r="AO84" s="2">
        <f>'cf bud'!O83</f>
        <v>0</v>
      </c>
      <c r="AP84" s="2">
        <f t="shared" si="9"/>
        <v>0</v>
      </c>
      <c r="AQ84" s="2">
        <f t="shared" si="10"/>
        <v>0</v>
      </c>
      <c r="AR84" s="2">
        <f t="shared" si="11"/>
        <v>0</v>
      </c>
    </row>
    <row r="85" spans="1:44">
      <c r="A85">
        <f>'sales bud'!A84</f>
        <v>0</v>
      </c>
      <c r="B85">
        <f>'sales bud'!B84</f>
        <v>0</v>
      </c>
      <c r="C85" s="208">
        <f>'sales bud'!C84</f>
        <v>0</v>
      </c>
      <c r="D85" s="208">
        <f>'mrg bud'!C84</f>
        <v>0</v>
      </c>
      <c r="E85" s="208">
        <f>'cf bud'!C84</f>
        <v>0</v>
      </c>
      <c r="F85" s="208">
        <f>'sales bud'!D84</f>
        <v>0</v>
      </c>
      <c r="G85" s="208">
        <f>'mrg bud'!D84</f>
        <v>0</v>
      </c>
      <c r="H85" s="208">
        <f>'cf bud'!D84</f>
        <v>0</v>
      </c>
      <c r="I85" s="208">
        <f>'sales bud'!E84</f>
        <v>0</v>
      </c>
      <c r="J85" s="208">
        <f>'mrg bud'!E84</f>
        <v>0</v>
      </c>
      <c r="K85" s="208">
        <f>'cf bud'!E84</f>
        <v>0</v>
      </c>
      <c r="L85" s="208">
        <f>'sales bud'!F84</f>
        <v>0</v>
      </c>
      <c r="M85" s="208">
        <f>'mrg bud'!F84</f>
        <v>0</v>
      </c>
      <c r="N85" s="208">
        <f>'cf bud'!F84</f>
        <v>0</v>
      </c>
      <c r="O85" s="208">
        <f>'sales bud'!G84</f>
        <v>0</v>
      </c>
      <c r="P85" s="208">
        <f>'mrg bud'!G84</f>
        <v>0</v>
      </c>
      <c r="Q85" s="208">
        <f>'cf bud'!G84</f>
        <v>0</v>
      </c>
      <c r="R85" s="208">
        <f>'sales bud'!H84</f>
        <v>0</v>
      </c>
      <c r="S85" s="208">
        <f>'mrg bud'!H84</f>
        <v>0</v>
      </c>
      <c r="T85" s="208">
        <f>'cf bud'!H84</f>
        <v>0</v>
      </c>
      <c r="U85" s="2">
        <f t="shared" si="6"/>
        <v>0</v>
      </c>
      <c r="V85" s="2">
        <f t="shared" si="7"/>
        <v>0</v>
      </c>
      <c r="W85" s="2">
        <f t="shared" si="8"/>
        <v>0</v>
      </c>
      <c r="X85" s="2">
        <f>'sales bud'!J84</f>
        <v>0</v>
      </c>
      <c r="Y85" s="2">
        <f>'mrg bud'!J84</f>
        <v>0</v>
      </c>
      <c r="Z85" s="2">
        <f>'cf bud'!J84</f>
        <v>0</v>
      </c>
      <c r="AA85" s="2">
        <f>'sales bud'!K84</f>
        <v>0</v>
      </c>
      <c r="AB85" s="2">
        <f>'mrg bud'!K84</f>
        <v>0</v>
      </c>
      <c r="AC85" s="2">
        <f>'cf bud'!K84</f>
        <v>0</v>
      </c>
      <c r="AD85" s="2">
        <f>'sales bud'!L84</f>
        <v>0</v>
      </c>
      <c r="AE85" s="2">
        <f>'mrg bud'!L84</f>
        <v>0</v>
      </c>
      <c r="AF85" s="2">
        <f>'cf bud'!L84</f>
        <v>0</v>
      </c>
      <c r="AG85" s="2">
        <f>'sales bud'!M84</f>
        <v>0</v>
      </c>
      <c r="AH85" s="2">
        <f>'mrg bud'!M84</f>
        <v>0</v>
      </c>
      <c r="AI85" s="2">
        <f>'cf bud'!M84</f>
        <v>0</v>
      </c>
      <c r="AJ85" s="2">
        <f>'sales bud'!N84</f>
        <v>0</v>
      </c>
      <c r="AK85" s="2">
        <f>'mrg bud'!N84</f>
        <v>0</v>
      </c>
      <c r="AL85" s="2">
        <f>'cf bud'!N84</f>
        <v>0</v>
      </c>
      <c r="AM85" s="2">
        <f>'sales bud'!O84</f>
        <v>0</v>
      </c>
      <c r="AN85" s="2">
        <f>'mrg bud'!O84</f>
        <v>0</v>
      </c>
      <c r="AO85" s="2">
        <f>'cf bud'!O84</f>
        <v>0</v>
      </c>
      <c r="AP85" s="2">
        <f t="shared" si="9"/>
        <v>0</v>
      </c>
      <c r="AQ85" s="2">
        <f t="shared" si="10"/>
        <v>0</v>
      </c>
      <c r="AR85" s="2">
        <f t="shared" si="11"/>
        <v>0</v>
      </c>
    </row>
    <row r="86" spans="1:44">
      <c r="A86">
        <f>'sales bud'!A85</f>
        <v>0</v>
      </c>
      <c r="B86">
        <f>'sales bud'!B85</f>
        <v>0</v>
      </c>
      <c r="C86" s="208">
        <f>'sales bud'!C85</f>
        <v>0</v>
      </c>
      <c r="D86" s="208">
        <f>'mrg bud'!C85</f>
        <v>0</v>
      </c>
      <c r="E86" s="208">
        <f>'cf bud'!C85</f>
        <v>0</v>
      </c>
      <c r="F86" s="208">
        <f>'sales bud'!D85</f>
        <v>0</v>
      </c>
      <c r="G86" s="208">
        <f>'mrg bud'!D85</f>
        <v>0</v>
      </c>
      <c r="H86" s="208">
        <f>'cf bud'!D85</f>
        <v>0</v>
      </c>
      <c r="I86" s="208">
        <f>'sales bud'!E85</f>
        <v>0</v>
      </c>
      <c r="J86" s="208">
        <f>'mrg bud'!E85</f>
        <v>0</v>
      </c>
      <c r="K86" s="208">
        <f>'cf bud'!E85</f>
        <v>0</v>
      </c>
      <c r="L86" s="208">
        <f>'sales bud'!F85</f>
        <v>0</v>
      </c>
      <c r="M86" s="208">
        <f>'mrg bud'!F85</f>
        <v>0</v>
      </c>
      <c r="N86" s="208">
        <f>'cf bud'!F85</f>
        <v>0</v>
      </c>
      <c r="O86" s="208">
        <f>'sales bud'!G85</f>
        <v>0</v>
      </c>
      <c r="P86" s="208">
        <f>'mrg bud'!G85</f>
        <v>0</v>
      </c>
      <c r="Q86" s="208">
        <f>'cf bud'!G85</f>
        <v>0</v>
      </c>
      <c r="R86" s="208">
        <f>'sales bud'!H85</f>
        <v>0</v>
      </c>
      <c r="S86" s="208">
        <f>'mrg bud'!H85</f>
        <v>0</v>
      </c>
      <c r="T86" s="208">
        <f>'cf bud'!H85</f>
        <v>0</v>
      </c>
      <c r="U86" s="2">
        <f t="shared" si="6"/>
        <v>0</v>
      </c>
      <c r="V86" s="2">
        <f t="shared" si="7"/>
        <v>0</v>
      </c>
      <c r="W86" s="2">
        <f t="shared" si="8"/>
        <v>0</v>
      </c>
      <c r="X86" s="2">
        <f>'sales bud'!J85</f>
        <v>0</v>
      </c>
      <c r="Y86" s="2">
        <f>'mrg bud'!J85</f>
        <v>0</v>
      </c>
      <c r="Z86" s="2">
        <f>'cf bud'!J85</f>
        <v>0</v>
      </c>
      <c r="AA86" s="2">
        <f>'sales bud'!K85</f>
        <v>0</v>
      </c>
      <c r="AB86" s="2">
        <f>'mrg bud'!K85</f>
        <v>0</v>
      </c>
      <c r="AC86" s="2">
        <f>'cf bud'!K85</f>
        <v>0</v>
      </c>
      <c r="AD86" s="2">
        <f>'sales bud'!L85</f>
        <v>0</v>
      </c>
      <c r="AE86" s="2">
        <f>'mrg bud'!L85</f>
        <v>0</v>
      </c>
      <c r="AF86" s="2">
        <f>'cf bud'!L85</f>
        <v>0</v>
      </c>
      <c r="AG86" s="2">
        <f>'sales bud'!M85</f>
        <v>0</v>
      </c>
      <c r="AH86" s="2">
        <f>'mrg bud'!M85</f>
        <v>0</v>
      </c>
      <c r="AI86" s="2">
        <f>'cf bud'!M85</f>
        <v>0</v>
      </c>
      <c r="AJ86" s="2">
        <f>'sales bud'!N85</f>
        <v>0</v>
      </c>
      <c r="AK86" s="2">
        <f>'mrg bud'!N85</f>
        <v>0</v>
      </c>
      <c r="AL86" s="2">
        <f>'cf bud'!N85</f>
        <v>0</v>
      </c>
      <c r="AM86" s="2">
        <f>'sales bud'!O85</f>
        <v>0</v>
      </c>
      <c r="AN86" s="2">
        <f>'mrg bud'!O85</f>
        <v>0</v>
      </c>
      <c r="AO86" s="2">
        <f>'cf bud'!O85</f>
        <v>0</v>
      </c>
      <c r="AP86" s="2">
        <f t="shared" si="9"/>
        <v>0</v>
      </c>
      <c r="AQ86" s="2">
        <f t="shared" si="10"/>
        <v>0</v>
      </c>
      <c r="AR86" s="2">
        <f t="shared" si="11"/>
        <v>0</v>
      </c>
    </row>
    <row r="87" spans="1:44">
      <c r="A87">
        <f>'sales bud'!A86</f>
        <v>0</v>
      </c>
      <c r="B87">
        <f>'sales bud'!B86</f>
        <v>0</v>
      </c>
      <c r="C87" s="208">
        <f>'sales bud'!C86</f>
        <v>0</v>
      </c>
      <c r="D87" s="208">
        <f>'mrg bud'!C86</f>
        <v>0</v>
      </c>
      <c r="E87" s="208">
        <f>'cf bud'!C86</f>
        <v>0</v>
      </c>
      <c r="F87" s="208">
        <f>'sales bud'!D86</f>
        <v>0</v>
      </c>
      <c r="G87" s="208">
        <f>'mrg bud'!D86</f>
        <v>0</v>
      </c>
      <c r="H87" s="208">
        <f>'cf bud'!D86</f>
        <v>0</v>
      </c>
      <c r="I87" s="208">
        <f>'sales bud'!E86</f>
        <v>0</v>
      </c>
      <c r="J87" s="208">
        <f>'mrg bud'!E86</f>
        <v>0</v>
      </c>
      <c r="K87" s="208">
        <f>'cf bud'!E86</f>
        <v>0</v>
      </c>
      <c r="L87" s="208">
        <f>'sales bud'!F86</f>
        <v>0</v>
      </c>
      <c r="M87" s="208">
        <f>'mrg bud'!F86</f>
        <v>0</v>
      </c>
      <c r="N87" s="208">
        <f>'cf bud'!F86</f>
        <v>0</v>
      </c>
      <c r="O87" s="208">
        <f>'sales bud'!G86</f>
        <v>0</v>
      </c>
      <c r="P87" s="208">
        <f>'mrg bud'!G86</f>
        <v>0</v>
      </c>
      <c r="Q87" s="208">
        <f>'cf bud'!G86</f>
        <v>0</v>
      </c>
      <c r="R87" s="208">
        <f>'sales bud'!H86</f>
        <v>0</v>
      </c>
      <c r="S87" s="208">
        <f>'mrg bud'!H86</f>
        <v>0</v>
      </c>
      <c r="T87" s="208">
        <f>'cf bud'!H86</f>
        <v>0</v>
      </c>
      <c r="U87" s="2">
        <f t="shared" si="6"/>
        <v>0</v>
      </c>
      <c r="V87" s="2">
        <f t="shared" si="7"/>
        <v>0</v>
      </c>
      <c r="W87" s="2">
        <f t="shared" si="8"/>
        <v>0</v>
      </c>
      <c r="X87" s="2">
        <f>'sales bud'!J86</f>
        <v>0</v>
      </c>
      <c r="Y87" s="2">
        <f>'mrg bud'!J86</f>
        <v>0</v>
      </c>
      <c r="Z87" s="2">
        <f>'cf bud'!J86</f>
        <v>0</v>
      </c>
      <c r="AA87" s="2">
        <f>'sales bud'!K86</f>
        <v>0</v>
      </c>
      <c r="AB87" s="2">
        <f>'mrg bud'!K86</f>
        <v>0</v>
      </c>
      <c r="AC87" s="2">
        <f>'cf bud'!K86</f>
        <v>0</v>
      </c>
      <c r="AD87" s="2">
        <f>'sales bud'!L86</f>
        <v>0</v>
      </c>
      <c r="AE87" s="2">
        <f>'mrg bud'!L86</f>
        <v>0</v>
      </c>
      <c r="AF87" s="2">
        <f>'cf bud'!L86</f>
        <v>0</v>
      </c>
      <c r="AG87" s="2">
        <f>'sales bud'!M86</f>
        <v>0</v>
      </c>
      <c r="AH87" s="2">
        <f>'mrg bud'!M86</f>
        <v>0</v>
      </c>
      <c r="AI87" s="2">
        <f>'cf bud'!M86</f>
        <v>0</v>
      </c>
      <c r="AJ87" s="2">
        <f>'sales bud'!N86</f>
        <v>0</v>
      </c>
      <c r="AK87" s="2">
        <f>'mrg bud'!N86</f>
        <v>0</v>
      </c>
      <c r="AL87" s="2">
        <f>'cf bud'!N86</f>
        <v>0</v>
      </c>
      <c r="AM87" s="2">
        <f>'sales bud'!O86</f>
        <v>0</v>
      </c>
      <c r="AN87" s="2">
        <f>'mrg bud'!O86</f>
        <v>0</v>
      </c>
      <c r="AO87" s="2">
        <f>'cf bud'!O86</f>
        <v>0</v>
      </c>
      <c r="AP87" s="2">
        <f t="shared" si="9"/>
        <v>0</v>
      </c>
      <c r="AQ87" s="2">
        <f t="shared" si="10"/>
        <v>0</v>
      </c>
      <c r="AR87" s="2">
        <f t="shared" si="11"/>
        <v>0</v>
      </c>
    </row>
    <row r="88" spans="1:44">
      <c r="A88">
        <f>'sales bud'!A87</f>
        <v>0</v>
      </c>
      <c r="B88">
        <f>'sales bud'!B87</f>
        <v>0</v>
      </c>
      <c r="C88" s="208">
        <f>'sales bud'!C87</f>
        <v>0</v>
      </c>
      <c r="D88" s="208">
        <f>'mrg bud'!C87</f>
        <v>0</v>
      </c>
      <c r="E88" s="208">
        <f>'cf bud'!C87</f>
        <v>0</v>
      </c>
      <c r="F88" s="208">
        <f>'sales bud'!D87</f>
        <v>0</v>
      </c>
      <c r="G88" s="208">
        <f>'mrg bud'!D87</f>
        <v>0</v>
      </c>
      <c r="H88" s="208">
        <f>'cf bud'!D87</f>
        <v>0</v>
      </c>
      <c r="I88" s="208">
        <f>'sales bud'!E87</f>
        <v>0</v>
      </c>
      <c r="J88" s="208">
        <f>'mrg bud'!E87</f>
        <v>0</v>
      </c>
      <c r="K88" s="208">
        <f>'cf bud'!E87</f>
        <v>0</v>
      </c>
      <c r="L88" s="208">
        <f>'sales bud'!F87</f>
        <v>0</v>
      </c>
      <c r="M88" s="208">
        <f>'mrg bud'!F87</f>
        <v>0</v>
      </c>
      <c r="N88" s="208">
        <f>'cf bud'!F87</f>
        <v>0</v>
      </c>
      <c r="O88" s="208">
        <f>'sales bud'!G87</f>
        <v>0</v>
      </c>
      <c r="P88" s="208">
        <f>'mrg bud'!G87</f>
        <v>0</v>
      </c>
      <c r="Q88" s="208">
        <f>'cf bud'!G87</f>
        <v>0</v>
      </c>
      <c r="R88" s="208">
        <f>'sales bud'!H87</f>
        <v>0</v>
      </c>
      <c r="S88" s="208">
        <f>'mrg bud'!H87</f>
        <v>0</v>
      </c>
      <c r="T88" s="208">
        <f>'cf bud'!H87</f>
        <v>0</v>
      </c>
      <c r="U88" s="2">
        <f t="shared" si="6"/>
        <v>0</v>
      </c>
      <c r="V88" s="2">
        <f t="shared" si="7"/>
        <v>0</v>
      </c>
      <c r="W88" s="2">
        <f t="shared" si="8"/>
        <v>0</v>
      </c>
      <c r="X88" s="2">
        <f>'sales bud'!J87</f>
        <v>0</v>
      </c>
      <c r="Y88" s="2">
        <f>'mrg bud'!J87</f>
        <v>0</v>
      </c>
      <c r="Z88" s="2">
        <f>'cf bud'!J87</f>
        <v>0</v>
      </c>
      <c r="AA88" s="2">
        <f>'sales bud'!K87</f>
        <v>0</v>
      </c>
      <c r="AB88" s="2">
        <f>'mrg bud'!K87</f>
        <v>0</v>
      </c>
      <c r="AC88" s="2">
        <f>'cf bud'!K87</f>
        <v>0</v>
      </c>
      <c r="AD88" s="2">
        <f>'sales bud'!L87</f>
        <v>0</v>
      </c>
      <c r="AE88" s="2">
        <f>'mrg bud'!L87</f>
        <v>0</v>
      </c>
      <c r="AF88" s="2">
        <f>'cf bud'!L87</f>
        <v>0</v>
      </c>
      <c r="AG88" s="2">
        <f>'sales bud'!M87</f>
        <v>0</v>
      </c>
      <c r="AH88" s="2">
        <f>'mrg bud'!M87</f>
        <v>0</v>
      </c>
      <c r="AI88" s="2">
        <f>'cf bud'!M87</f>
        <v>0</v>
      </c>
      <c r="AJ88" s="2">
        <f>'sales bud'!N87</f>
        <v>0</v>
      </c>
      <c r="AK88" s="2">
        <f>'mrg bud'!N87</f>
        <v>0</v>
      </c>
      <c r="AL88" s="2">
        <f>'cf bud'!N87</f>
        <v>0</v>
      </c>
      <c r="AM88" s="2">
        <f>'sales bud'!O87</f>
        <v>0</v>
      </c>
      <c r="AN88" s="2">
        <f>'mrg bud'!O87</f>
        <v>0</v>
      </c>
      <c r="AO88" s="2">
        <f>'cf bud'!O87</f>
        <v>0</v>
      </c>
      <c r="AP88" s="2">
        <f t="shared" si="9"/>
        <v>0</v>
      </c>
      <c r="AQ88" s="2">
        <f t="shared" si="10"/>
        <v>0</v>
      </c>
      <c r="AR88" s="2">
        <f t="shared" si="11"/>
        <v>0</v>
      </c>
    </row>
    <row r="89" spans="1:44">
      <c r="A89">
        <f>'sales bud'!A88</f>
        <v>0</v>
      </c>
      <c r="B89">
        <f>'sales bud'!B88</f>
        <v>0</v>
      </c>
      <c r="C89" s="208">
        <f>'sales bud'!C88</f>
        <v>0</v>
      </c>
      <c r="D89" s="208">
        <f>'mrg bud'!C88</f>
        <v>0</v>
      </c>
      <c r="E89" s="208">
        <f>'cf bud'!C88</f>
        <v>0</v>
      </c>
      <c r="F89" s="208">
        <f>'sales bud'!D88</f>
        <v>0</v>
      </c>
      <c r="G89" s="208">
        <f>'mrg bud'!D88</f>
        <v>0</v>
      </c>
      <c r="H89" s="208">
        <f>'cf bud'!D88</f>
        <v>0</v>
      </c>
      <c r="I89" s="208">
        <f>'sales bud'!E88</f>
        <v>0</v>
      </c>
      <c r="J89" s="208">
        <f>'mrg bud'!E88</f>
        <v>0</v>
      </c>
      <c r="K89" s="208">
        <f>'cf bud'!E88</f>
        <v>0</v>
      </c>
      <c r="L89" s="208">
        <f>'sales bud'!F88</f>
        <v>0</v>
      </c>
      <c r="M89" s="208">
        <f>'mrg bud'!F88</f>
        <v>0</v>
      </c>
      <c r="N89" s="208">
        <f>'cf bud'!F88</f>
        <v>0</v>
      </c>
      <c r="O89" s="208">
        <f>'sales bud'!G88</f>
        <v>0</v>
      </c>
      <c r="P89" s="208">
        <f>'mrg bud'!G88</f>
        <v>0</v>
      </c>
      <c r="Q89" s="208">
        <f>'cf bud'!G88</f>
        <v>0</v>
      </c>
      <c r="R89" s="208">
        <f>'sales bud'!H88</f>
        <v>0</v>
      </c>
      <c r="S89" s="208">
        <f>'mrg bud'!H88</f>
        <v>0</v>
      </c>
      <c r="T89" s="208">
        <f>'cf bud'!H88</f>
        <v>0</v>
      </c>
      <c r="U89" s="2">
        <f t="shared" si="6"/>
        <v>0</v>
      </c>
      <c r="V89" s="2">
        <f t="shared" si="7"/>
        <v>0</v>
      </c>
      <c r="W89" s="2">
        <f t="shared" si="8"/>
        <v>0</v>
      </c>
      <c r="X89" s="2">
        <f>'sales bud'!J88</f>
        <v>0</v>
      </c>
      <c r="Y89" s="2">
        <f>'mrg bud'!J88</f>
        <v>0</v>
      </c>
      <c r="Z89" s="2">
        <f>'cf bud'!J88</f>
        <v>0</v>
      </c>
      <c r="AA89" s="2">
        <f>'sales bud'!K88</f>
        <v>0</v>
      </c>
      <c r="AB89" s="2">
        <f>'mrg bud'!K88</f>
        <v>0</v>
      </c>
      <c r="AC89" s="2">
        <f>'cf bud'!K88</f>
        <v>0</v>
      </c>
      <c r="AD89" s="2">
        <f>'sales bud'!L88</f>
        <v>0</v>
      </c>
      <c r="AE89" s="2">
        <f>'mrg bud'!L88</f>
        <v>0</v>
      </c>
      <c r="AF89" s="2">
        <f>'cf bud'!L88</f>
        <v>0</v>
      </c>
      <c r="AG89" s="2">
        <f>'sales bud'!M88</f>
        <v>0</v>
      </c>
      <c r="AH89" s="2">
        <f>'mrg bud'!M88</f>
        <v>0</v>
      </c>
      <c r="AI89" s="2">
        <f>'cf bud'!M88</f>
        <v>0</v>
      </c>
      <c r="AJ89" s="2">
        <f>'sales bud'!N88</f>
        <v>0</v>
      </c>
      <c r="AK89" s="2">
        <f>'mrg bud'!N88</f>
        <v>0</v>
      </c>
      <c r="AL89" s="2">
        <f>'cf bud'!N88</f>
        <v>0</v>
      </c>
      <c r="AM89" s="2">
        <f>'sales bud'!O88</f>
        <v>0</v>
      </c>
      <c r="AN89" s="2">
        <f>'mrg bud'!O88</f>
        <v>0</v>
      </c>
      <c r="AO89" s="2">
        <f>'cf bud'!O88</f>
        <v>0</v>
      </c>
      <c r="AP89" s="2">
        <f t="shared" si="9"/>
        <v>0</v>
      </c>
      <c r="AQ89" s="2">
        <f t="shared" si="10"/>
        <v>0</v>
      </c>
      <c r="AR89" s="2">
        <f t="shared" si="11"/>
        <v>0</v>
      </c>
    </row>
    <row r="90" spans="1:44">
      <c r="A90">
        <f>'sales bud'!A89</f>
        <v>0</v>
      </c>
      <c r="B90">
        <f>'sales bud'!B89</f>
        <v>0</v>
      </c>
      <c r="C90" s="208">
        <f>'sales bud'!C89</f>
        <v>0</v>
      </c>
      <c r="D90" s="208">
        <f>'mrg bud'!C89</f>
        <v>0</v>
      </c>
      <c r="E90" s="208">
        <f>'cf bud'!C89</f>
        <v>0</v>
      </c>
      <c r="F90" s="208">
        <f>'sales bud'!D89</f>
        <v>0</v>
      </c>
      <c r="G90" s="208">
        <f>'mrg bud'!D89</f>
        <v>0</v>
      </c>
      <c r="H90" s="208">
        <f>'cf bud'!D89</f>
        <v>0</v>
      </c>
      <c r="I90" s="208">
        <f>'sales bud'!E89</f>
        <v>0</v>
      </c>
      <c r="J90" s="208">
        <f>'mrg bud'!E89</f>
        <v>0</v>
      </c>
      <c r="K90" s="208">
        <f>'cf bud'!E89</f>
        <v>0</v>
      </c>
      <c r="L90" s="208">
        <f>'sales bud'!F89</f>
        <v>0</v>
      </c>
      <c r="M90" s="208">
        <f>'mrg bud'!F89</f>
        <v>0</v>
      </c>
      <c r="N90" s="208">
        <f>'cf bud'!F89</f>
        <v>0</v>
      </c>
      <c r="O90" s="208">
        <f>'sales bud'!G89</f>
        <v>0</v>
      </c>
      <c r="P90" s="208">
        <f>'mrg bud'!G89</f>
        <v>0</v>
      </c>
      <c r="Q90" s="208">
        <f>'cf bud'!G89</f>
        <v>0</v>
      </c>
      <c r="R90" s="208">
        <f>'sales bud'!H89</f>
        <v>0</v>
      </c>
      <c r="S90" s="208">
        <f>'mrg bud'!H89</f>
        <v>0</v>
      </c>
      <c r="T90" s="208">
        <f>'cf bud'!H89</f>
        <v>0</v>
      </c>
      <c r="U90" s="2">
        <f t="shared" si="6"/>
        <v>0</v>
      </c>
      <c r="V90" s="2">
        <f t="shared" si="7"/>
        <v>0</v>
      </c>
      <c r="W90" s="2">
        <f t="shared" si="8"/>
        <v>0</v>
      </c>
      <c r="X90" s="2">
        <f>'sales bud'!J89</f>
        <v>0</v>
      </c>
      <c r="Y90" s="2">
        <f>'mrg bud'!J89</f>
        <v>0</v>
      </c>
      <c r="Z90" s="2">
        <f>'cf bud'!J89</f>
        <v>0</v>
      </c>
      <c r="AA90" s="2">
        <f>'sales bud'!K89</f>
        <v>0</v>
      </c>
      <c r="AB90" s="2">
        <f>'mrg bud'!K89</f>
        <v>0</v>
      </c>
      <c r="AC90" s="2">
        <f>'cf bud'!K89</f>
        <v>0</v>
      </c>
      <c r="AD90" s="2">
        <f>'sales bud'!L89</f>
        <v>0</v>
      </c>
      <c r="AE90" s="2">
        <f>'mrg bud'!L89</f>
        <v>0</v>
      </c>
      <c r="AF90" s="2">
        <f>'cf bud'!L89</f>
        <v>0</v>
      </c>
      <c r="AG90" s="2">
        <f>'sales bud'!M89</f>
        <v>0</v>
      </c>
      <c r="AH90" s="2">
        <f>'mrg bud'!M89</f>
        <v>0</v>
      </c>
      <c r="AI90" s="2">
        <f>'cf bud'!M89</f>
        <v>0</v>
      </c>
      <c r="AJ90" s="2">
        <f>'sales bud'!N89</f>
        <v>0</v>
      </c>
      <c r="AK90" s="2">
        <f>'mrg bud'!N89</f>
        <v>0</v>
      </c>
      <c r="AL90" s="2">
        <f>'cf bud'!N89</f>
        <v>0</v>
      </c>
      <c r="AM90" s="2">
        <f>'sales bud'!O89</f>
        <v>0</v>
      </c>
      <c r="AN90" s="2">
        <f>'mrg bud'!O89</f>
        <v>0</v>
      </c>
      <c r="AO90" s="2">
        <f>'cf bud'!O89</f>
        <v>0</v>
      </c>
      <c r="AP90" s="2">
        <f t="shared" si="9"/>
        <v>0</v>
      </c>
      <c r="AQ90" s="2">
        <f t="shared" si="10"/>
        <v>0</v>
      </c>
      <c r="AR90" s="2">
        <f t="shared" si="11"/>
        <v>0</v>
      </c>
    </row>
    <row r="91" spans="1:44">
      <c r="A91">
        <f>'sales bud'!A90</f>
        <v>0</v>
      </c>
      <c r="B91">
        <f>'sales bud'!B90</f>
        <v>0</v>
      </c>
      <c r="C91" s="208">
        <f>'sales bud'!C90</f>
        <v>0</v>
      </c>
      <c r="D91" s="208">
        <f>'mrg bud'!C90</f>
        <v>0</v>
      </c>
      <c r="E91" s="208">
        <f>'cf bud'!C90</f>
        <v>0</v>
      </c>
      <c r="F91" s="208">
        <f>'sales bud'!D90</f>
        <v>0</v>
      </c>
      <c r="G91" s="208">
        <f>'mrg bud'!D90</f>
        <v>0</v>
      </c>
      <c r="H91" s="208">
        <f>'cf bud'!D90</f>
        <v>0</v>
      </c>
      <c r="I91" s="208">
        <f>'sales bud'!E90</f>
        <v>0</v>
      </c>
      <c r="J91" s="208">
        <f>'mrg bud'!E90</f>
        <v>0</v>
      </c>
      <c r="K91" s="208">
        <f>'cf bud'!E90</f>
        <v>0</v>
      </c>
      <c r="L91" s="208">
        <f>'sales bud'!F90</f>
        <v>0</v>
      </c>
      <c r="M91" s="208">
        <f>'mrg bud'!F90</f>
        <v>0</v>
      </c>
      <c r="N91" s="208">
        <f>'cf bud'!F90</f>
        <v>0</v>
      </c>
      <c r="O91" s="208">
        <f>'sales bud'!G90</f>
        <v>0</v>
      </c>
      <c r="P91" s="208">
        <f>'mrg bud'!G90</f>
        <v>0</v>
      </c>
      <c r="Q91" s="208">
        <f>'cf bud'!G90</f>
        <v>0</v>
      </c>
      <c r="R91" s="208">
        <f>'sales bud'!H90</f>
        <v>0</v>
      </c>
      <c r="S91" s="208">
        <f>'mrg bud'!H90</f>
        <v>0</v>
      </c>
      <c r="T91" s="208">
        <f>'cf bud'!H90</f>
        <v>0</v>
      </c>
      <c r="U91" s="2">
        <f t="shared" si="6"/>
        <v>0</v>
      </c>
      <c r="V91" s="2">
        <f t="shared" si="7"/>
        <v>0</v>
      </c>
      <c r="W91" s="2">
        <f t="shared" si="8"/>
        <v>0</v>
      </c>
      <c r="X91" s="2">
        <f>'sales bud'!J90</f>
        <v>0</v>
      </c>
      <c r="Y91" s="2">
        <f>'mrg bud'!J90</f>
        <v>0</v>
      </c>
      <c r="Z91" s="2">
        <f>'cf bud'!J90</f>
        <v>0</v>
      </c>
      <c r="AA91" s="2">
        <f>'sales bud'!K90</f>
        <v>0</v>
      </c>
      <c r="AB91" s="2">
        <f>'mrg bud'!K90</f>
        <v>0</v>
      </c>
      <c r="AC91" s="2">
        <f>'cf bud'!K90</f>
        <v>0</v>
      </c>
      <c r="AD91" s="2">
        <f>'sales bud'!L90</f>
        <v>0</v>
      </c>
      <c r="AE91" s="2">
        <f>'mrg bud'!L90</f>
        <v>0</v>
      </c>
      <c r="AF91" s="2">
        <f>'cf bud'!L90</f>
        <v>0</v>
      </c>
      <c r="AG91" s="2">
        <f>'sales bud'!M90</f>
        <v>0</v>
      </c>
      <c r="AH91" s="2">
        <f>'mrg bud'!M90</f>
        <v>0</v>
      </c>
      <c r="AI91" s="2">
        <f>'cf bud'!M90</f>
        <v>0</v>
      </c>
      <c r="AJ91" s="2">
        <f>'sales bud'!N90</f>
        <v>0</v>
      </c>
      <c r="AK91" s="2">
        <f>'mrg bud'!N90</f>
        <v>0</v>
      </c>
      <c r="AL91" s="2">
        <f>'cf bud'!N90</f>
        <v>0</v>
      </c>
      <c r="AM91" s="2">
        <f>'sales bud'!O90</f>
        <v>0</v>
      </c>
      <c r="AN91" s="2">
        <f>'mrg bud'!O90</f>
        <v>0</v>
      </c>
      <c r="AO91" s="2">
        <f>'cf bud'!O90</f>
        <v>0</v>
      </c>
      <c r="AP91" s="2">
        <f t="shared" si="9"/>
        <v>0</v>
      </c>
      <c r="AQ91" s="2">
        <f t="shared" si="10"/>
        <v>0</v>
      </c>
      <c r="AR91" s="2">
        <f t="shared" si="11"/>
        <v>0</v>
      </c>
    </row>
    <row r="92" spans="1:44">
      <c r="A92">
        <f>'sales bud'!A91</f>
        <v>0</v>
      </c>
      <c r="B92">
        <f>'sales bud'!B91</f>
        <v>0</v>
      </c>
      <c r="C92" s="208">
        <f>'sales bud'!C91</f>
        <v>0</v>
      </c>
      <c r="D92" s="208">
        <f>'mrg bud'!C91</f>
        <v>0</v>
      </c>
      <c r="E92" s="208">
        <f>'cf bud'!C91</f>
        <v>0</v>
      </c>
      <c r="F92" s="208">
        <f>'sales bud'!D91</f>
        <v>0</v>
      </c>
      <c r="G92" s="208">
        <f>'mrg bud'!D91</f>
        <v>0</v>
      </c>
      <c r="H92" s="208">
        <f>'cf bud'!D91</f>
        <v>0</v>
      </c>
      <c r="I92" s="208">
        <f>'sales bud'!E91</f>
        <v>0</v>
      </c>
      <c r="J92" s="208">
        <f>'mrg bud'!E91</f>
        <v>0</v>
      </c>
      <c r="K92" s="208">
        <f>'cf bud'!E91</f>
        <v>0</v>
      </c>
      <c r="L92" s="208">
        <f>'sales bud'!F91</f>
        <v>0</v>
      </c>
      <c r="M92" s="208">
        <f>'mrg bud'!F91</f>
        <v>0</v>
      </c>
      <c r="N92" s="208">
        <f>'cf bud'!F91</f>
        <v>0</v>
      </c>
      <c r="O92" s="208">
        <f>'sales bud'!G91</f>
        <v>0</v>
      </c>
      <c r="P92" s="208">
        <f>'mrg bud'!G91</f>
        <v>0</v>
      </c>
      <c r="Q92" s="208">
        <f>'cf bud'!G91</f>
        <v>0</v>
      </c>
      <c r="R92" s="208">
        <f>'sales bud'!H91</f>
        <v>0</v>
      </c>
      <c r="S92" s="208">
        <f>'mrg bud'!H91</f>
        <v>0</v>
      </c>
      <c r="T92" s="208">
        <f>'cf bud'!H91</f>
        <v>0</v>
      </c>
      <c r="U92" s="2">
        <f t="shared" si="6"/>
        <v>0</v>
      </c>
      <c r="V92" s="2">
        <f t="shared" si="7"/>
        <v>0</v>
      </c>
      <c r="W92" s="2">
        <f t="shared" si="8"/>
        <v>0</v>
      </c>
      <c r="X92" s="2">
        <f>'sales bud'!J91</f>
        <v>0</v>
      </c>
      <c r="Y92" s="2">
        <f>'mrg bud'!J91</f>
        <v>0</v>
      </c>
      <c r="Z92" s="2">
        <f>'cf bud'!J91</f>
        <v>0</v>
      </c>
      <c r="AA92" s="2">
        <f>'sales bud'!K91</f>
        <v>0</v>
      </c>
      <c r="AB92" s="2">
        <f>'mrg bud'!K91</f>
        <v>0</v>
      </c>
      <c r="AC92" s="2">
        <f>'cf bud'!K91</f>
        <v>0</v>
      </c>
      <c r="AD92" s="2">
        <f>'sales bud'!L91</f>
        <v>0</v>
      </c>
      <c r="AE92" s="2">
        <f>'mrg bud'!L91</f>
        <v>0</v>
      </c>
      <c r="AF92" s="2">
        <f>'cf bud'!L91</f>
        <v>0</v>
      </c>
      <c r="AG92" s="2">
        <f>'sales bud'!M91</f>
        <v>0</v>
      </c>
      <c r="AH92" s="2">
        <f>'mrg bud'!M91</f>
        <v>0</v>
      </c>
      <c r="AI92" s="2">
        <f>'cf bud'!M91</f>
        <v>0</v>
      </c>
      <c r="AJ92" s="2">
        <f>'sales bud'!N91</f>
        <v>0</v>
      </c>
      <c r="AK92" s="2">
        <f>'mrg bud'!N91</f>
        <v>0</v>
      </c>
      <c r="AL92" s="2">
        <f>'cf bud'!N91</f>
        <v>0</v>
      </c>
      <c r="AM92" s="2">
        <f>'sales bud'!O91</f>
        <v>0</v>
      </c>
      <c r="AN92" s="2">
        <f>'mrg bud'!O91</f>
        <v>0</v>
      </c>
      <c r="AO92" s="2">
        <f>'cf bud'!O91</f>
        <v>0</v>
      </c>
      <c r="AP92" s="2">
        <f t="shared" si="9"/>
        <v>0</v>
      </c>
      <c r="AQ92" s="2">
        <f t="shared" si="10"/>
        <v>0</v>
      </c>
      <c r="AR92" s="2">
        <f t="shared" si="11"/>
        <v>0</v>
      </c>
    </row>
    <row r="93" spans="1:44">
      <c r="A93">
        <f>'sales bud'!A92</f>
        <v>0</v>
      </c>
      <c r="B93">
        <f>'sales bud'!B92</f>
        <v>0</v>
      </c>
      <c r="C93" s="208">
        <f>'sales bud'!C92</f>
        <v>0</v>
      </c>
      <c r="D93" s="208">
        <f>'mrg bud'!C92</f>
        <v>0</v>
      </c>
      <c r="E93" s="208">
        <f>'cf bud'!C92</f>
        <v>0</v>
      </c>
      <c r="F93" s="208">
        <f>'sales bud'!D92</f>
        <v>0</v>
      </c>
      <c r="G93" s="208">
        <f>'mrg bud'!D92</f>
        <v>0</v>
      </c>
      <c r="H93" s="208">
        <f>'cf bud'!D92</f>
        <v>0</v>
      </c>
      <c r="I93" s="208">
        <f>'sales bud'!E92</f>
        <v>0</v>
      </c>
      <c r="J93" s="208">
        <f>'mrg bud'!E92</f>
        <v>0</v>
      </c>
      <c r="K93" s="208">
        <f>'cf bud'!E92</f>
        <v>0</v>
      </c>
      <c r="L93" s="208">
        <f>'sales bud'!F92</f>
        <v>0</v>
      </c>
      <c r="M93" s="208">
        <f>'mrg bud'!F92</f>
        <v>0</v>
      </c>
      <c r="N93" s="208">
        <f>'cf bud'!F92</f>
        <v>0</v>
      </c>
      <c r="O93" s="208">
        <f>'sales bud'!G92</f>
        <v>0</v>
      </c>
      <c r="P93" s="208">
        <f>'mrg bud'!G92</f>
        <v>0</v>
      </c>
      <c r="Q93" s="208">
        <f>'cf bud'!G92</f>
        <v>0</v>
      </c>
      <c r="R93" s="208">
        <f>'sales bud'!H92</f>
        <v>0</v>
      </c>
      <c r="S93" s="208">
        <f>'mrg bud'!H92</f>
        <v>0</v>
      </c>
      <c r="T93" s="208">
        <f>'cf bud'!H92</f>
        <v>0</v>
      </c>
      <c r="U93" s="2">
        <f t="shared" si="6"/>
        <v>0</v>
      </c>
      <c r="V93" s="2">
        <f t="shared" si="7"/>
        <v>0</v>
      </c>
      <c r="W93" s="2">
        <f t="shared" si="8"/>
        <v>0</v>
      </c>
      <c r="X93" s="2">
        <f>'sales bud'!J92</f>
        <v>0</v>
      </c>
      <c r="Y93" s="2">
        <f>'mrg bud'!J92</f>
        <v>0</v>
      </c>
      <c r="Z93" s="2">
        <f>'cf bud'!J92</f>
        <v>0</v>
      </c>
      <c r="AA93" s="2">
        <f>'sales bud'!K92</f>
        <v>0</v>
      </c>
      <c r="AB93" s="2">
        <f>'mrg bud'!K92</f>
        <v>0</v>
      </c>
      <c r="AC93" s="2">
        <f>'cf bud'!K92</f>
        <v>0</v>
      </c>
      <c r="AD93" s="2">
        <f>'sales bud'!L92</f>
        <v>0</v>
      </c>
      <c r="AE93" s="2">
        <f>'mrg bud'!L92</f>
        <v>0</v>
      </c>
      <c r="AF93" s="2">
        <f>'cf bud'!L92</f>
        <v>0</v>
      </c>
      <c r="AG93" s="2">
        <f>'sales bud'!M92</f>
        <v>0</v>
      </c>
      <c r="AH93" s="2">
        <f>'mrg bud'!M92</f>
        <v>0</v>
      </c>
      <c r="AI93" s="2">
        <f>'cf bud'!M92</f>
        <v>0</v>
      </c>
      <c r="AJ93" s="2">
        <f>'sales bud'!N92</f>
        <v>0</v>
      </c>
      <c r="AK93" s="2">
        <f>'mrg bud'!N92</f>
        <v>0</v>
      </c>
      <c r="AL93" s="2">
        <f>'cf bud'!N92</f>
        <v>0</v>
      </c>
      <c r="AM93" s="2">
        <f>'sales bud'!O92</f>
        <v>0</v>
      </c>
      <c r="AN93" s="2">
        <f>'mrg bud'!O92</f>
        <v>0</v>
      </c>
      <c r="AO93" s="2">
        <f>'cf bud'!O92</f>
        <v>0</v>
      </c>
      <c r="AP93" s="2">
        <f t="shared" si="9"/>
        <v>0</v>
      </c>
      <c r="AQ93" s="2">
        <f t="shared" si="10"/>
        <v>0</v>
      </c>
      <c r="AR93" s="2">
        <f t="shared" si="11"/>
        <v>0</v>
      </c>
    </row>
    <row r="94" spans="1:44">
      <c r="A94">
        <f>'sales bud'!A93</f>
        <v>0</v>
      </c>
      <c r="B94">
        <f>'sales bud'!B93</f>
        <v>0</v>
      </c>
      <c r="C94" s="208">
        <f>'sales bud'!C93</f>
        <v>0</v>
      </c>
      <c r="D94" s="208">
        <f>'mrg bud'!C93</f>
        <v>0</v>
      </c>
      <c r="E94" s="208">
        <f>'cf bud'!C93</f>
        <v>0</v>
      </c>
      <c r="F94" s="208">
        <f>'sales bud'!D93</f>
        <v>0</v>
      </c>
      <c r="G94" s="208">
        <f>'mrg bud'!D93</f>
        <v>0</v>
      </c>
      <c r="H94" s="208">
        <f>'cf bud'!D93</f>
        <v>0</v>
      </c>
      <c r="I94" s="208">
        <f>'sales bud'!E93</f>
        <v>0</v>
      </c>
      <c r="J94" s="208">
        <f>'mrg bud'!E93</f>
        <v>0</v>
      </c>
      <c r="K94" s="208">
        <f>'cf bud'!E93</f>
        <v>0</v>
      </c>
      <c r="L94" s="208">
        <f>'sales bud'!F93</f>
        <v>0</v>
      </c>
      <c r="M94" s="208">
        <f>'mrg bud'!F93</f>
        <v>0</v>
      </c>
      <c r="N94" s="208">
        <f>'cf bud'!F93</f>
        <v>0</v>
      </c>
      <c r="O94" s="208">
        <f>'sales bud'!G93</f>
        <v>0</v>
      </c>
      <c r="P94" s="208">
        <f>'mrg bud'!G93</f>
        <v>0</v>
      </c>
      <c r="Q94" s="208">
        <f>'cf bud'!G93</f>
        <v>0</v>
      </c>
      <c r="R94" s="208">
        <f>'sales bud'!H93</f>
        <v>0</v>
      </c>
      <c r="S94" s="208">
        <f>'mrg bud'!H93</f>
        <v>0</v>
      </c>
      <c r="T94" s="208">
        <f>'cf bud'!H93</f>
        <v>0</v>
      </c>
      <c r="U94" s="2">
        <f t="shared" si="6"/>
        <v>0</v>
      </c>
      <c r="V94" s="2">
        <f t="shared" si="7"/>
        <v>0</v>
      </c>
      <c r="W94" s="2">
        <f t="shared" si="8"/>
        <v>0</v>
      </c>
      <c r="X94" s="2">
        <f>'sales bud'!J93</f>
        <v>0</v>
      </c>
      <c r="Y94" s="2">
        <f>'mrg bud'!J93</f>
        <v>0</v>
      </c>
      <c r="Z94" s="2">
        <f>'cf bud'!J93</f>
        <v>0</v>
      </c>
      <c r="AA94" s="2">
        <f>'sales bud'!K93</f>
        <v>0</v>
      </c>
      <c r="AB94" s="2">
        <f>'mrg bud'!K93</f>
        <v>0</v>
      </c>
      <c r="AC94" s="2">
        <f>'cf bud'!K93</f>
        <v>0</v>
      </c>
      <c r="AD94" s="2">
        <f>'sales bud'!L93</f>
        <v>0</v>
      </c>
      <c r="AE94" s="2">
        <f>'mrg bud'!L93</f>
        <v>0</v>
      </c>
      <c r="AF94" s="2">
        <f>'cf bud'!L93</f>
        <v>0</v>
      </c>
      <c r="AG94" s="2">
        <f>'sales bud'!M93</f>
        <v>0</v>
      </c>
      <c r="AH94" s="2">
        <f>'mrg bud'!M93</f>
        <v>0</v>
      </c>
      <c r="AI94" s="2">
        <f>'cf bud'!M93</f>
        <v>0</v>
      </c>
      <c r="AJ94" s="2">
        <f>'sales bud'!N93</f>
        <v>0</v>
      </c>
      <c r="AK94" s="2">
        <f>'mrg bud'!N93</f>
        <v>0</v>
      </c>
      <c r="AL94" s="2">
        <f>'cf bud'!N93</f>
        <v>0</v>
      </c>
      <c r="AM94" s="2">
        <f>'sales bud'!O93</f>
        <v>0</v>
      </c>
      <c r="AN94" s="2">
        <f>'mrg bud'!O93</f>
        <v>0</v>
      </c>
      <c r="AO94" s="2">
        <f>'cf bud'!O93</f>
        <v>0</v>
      </c>
      <c r="AP94" s="2">
        <f t="shared" si="9"/>
        <v>0</v>
      </c>
      <c r="AQ94" s="2">
        <f t="shared" si="10"/>
        <v>0</v>
      </c>
      <c r="AR94" s="2">
        <f t="shared" si="11"/>
        <v>0</v>
      </c>
    </row>
    <row r="95" spans="1:44">
      <c r="A95">
        <f>'sales bud'!A94</f>
        <v>0</v>
      </c>
      <c r="B95">
        <f>'sales bud'!B94</f>
        <v>0</v>
      </c>
      <c r="C95" s="208">
        <f>'sales bud'!C94</f>
        <v>0</v>
      </c>
      <c r="D95" s="208">
        <f>'mrg bud'!C94</f>
        <v>0</v>
      </c>
      <c r="E95" s="208">
        <f>'cf bud'!C94</f>
        <v>0</v>
      </c>
      <c r="F95" s="208">
        <f>'sales bud'!D94</f>
        <v>0</v>
      </c>
      <c r="G95" s="208">
        <f>'mrg bud'!D94</f>
        <v>0</v>
      </c>
      <c r="H95" s="208">
        <f>'cf bud'!D94</f>
        <v>0</v>
      </c>
      <c r="I95" s="208">
        <f>'sales bud'!E94</f>
        <v>0</v>
      </c>
      <c r="J95" s="208">
        <f>'mrg bud'!E94</f>
        <v>0</v>
      </c>
      <c r="K95" s="208">
        <f>'cf bud'!E94</f>
        <v>0</v>
      </c>
      <c r="L95" s="208">
        <f>'sales bud'!F94</f>
        <v>0</v>
      </c>
      <c r="M95" s="208">
        <f>'mrg bud'!F94</f>
        <v>0</v>
      </c>
      <c r="N95" s="208">
        <f>'cf bud'!F94</f>
        <v>0</v>
      </c>
      <c r="O95" s="208">
        <f>'sales bud'!G94</f>
        <v>0</v>
      </c>
      <c r="P95" s="208">
        <f>'mrg bud'!G94</f>
        <v>0</v>
      </c>
      <c r="Q95" s="208">
        <f>'cf bud'!G94</f>
        <v>0</v>
      </c>
      <c r="R95" s="208">
        <f>'sales bud'!H94</f>
        <v>0</v>
      </c>
      <c r="S95" s="208">
        <f>'mrg bud'!H94</f>
        <v>0</v>
      </c>
      <c r="T95" s="208">
        <f>'cf bud'!H94</f>
        <v>0</v>
      </c>
      <c r="U95" s="2">
        <f t="shared" si="6"/>
        <v>0</v>
      </c>
      <c r="V95" s="2">
        <f t="shared" si="7"/>
        <v>0</v>
      </c>
      <c r="W95" s="2">
        <f t="shared" si="8"/>
        <v>0</v>
      </c>
      <c r="X95" s="2">
        <f>'sales bud'!J94</f>
        <v>0</v>
      </c>
      <c r="Y95" s="2">
        <f>'mrg bud'!J94</f>
        <v>0</v>
      </c>
      <c r="Z95" s="2">
        <f>'cf bud'!J94</f>
        <v>0</v>
      </c>
      <c r="AA95" s="2">
        <f>'sales bud'!K94</f>
        <v>0</v>
      </c>
      <c r="AB95" s="2">
        <f>'mrg bud'!K94</f>
        <v>0</v>
      </c>
      <c r="AC95" s="2">
        <f>'cf bud'!K94</f>
        <v>0</v>
      </c>
      <c r="AD95" s="2">
        <f>'sales bud'!L94</f>
        <v>0</v>
      </c>
      <c r="AE95" s="2">
        <f>'mrg bud'!L94</f>
        <v>0</v>
      </c>
      <c r="AF95" s="2">
        <f>'cf bud'!L94</f>
        <v>0</v>
      </c>
      <c r="AG95" s="2">
        <f>'sales bud'!M94</f>
        <v>0</v>
      </c>
      <c r="AH95" s="2">
        <f>'mrg bud'!M94</f>
        <v>0</v>
      </c>
      <c r="AI95" s="2">
        <f>'cf bud'!M94</f>
        <v>0</v>
      </c>
      <c r="AJ95" s="2">
        <f>'sales bud'!N94</f>
        <v>0</v>
      </c>
      <c r="AK95" s="2">
        <f>'mrg bud'!N94</f>
        <v>0</v>
      </c>
      <c r="AL95" s="2">
        <f>'cf bud'!N94</f>
        <v>0</v>
      </c>
      <c r="AM95" s="2">
        <f>'sales bud'!O94</f>
        <v>0</v>
      </c>
      <c r="AN95" s="2">
        <f>'mrg bud'!O94</f>
        <v>0</v>
      </c>
      <c r="AO95" s="2">
        <f>'cf bud'!O94</f>
        <v>0</v>
      </c>
      <c r="AP95" s="2">
        <f t="shared" si="9"/>
        <v>0</v>
      </c>
      <c r="AQ95" s="2">
        <f t="shared" si="10"/>
        <v>0</v>
      </c>
      <c r="AR95" s="2">
        <f t="shared" si="11"/>
        <v>0</v>
      </c>
    </row>
    <row r="96" spans="1:44">
      <c r="A96">
        <f>'sales bud'!A95</f>
        <v>0</v>
      </c>
      <c r="B96">
        <f>'sales bud'!B95</f>
        <v>0</v>
      </c>
      <c r="C96" s="208">
        <f>'sales bud'!C95</f>
        <v>0</v>
      </c>
      <c r="D96" s="208">
        <f>'mrg bud'!C95</f>
        <v>0</v>
      </c>
      <c r="E96" s="208">
        <f>'cf bud'!C95</f>
        <v>0</v>
      </c>
      <c r="F96" s="208">
        <f>'sales bud'!D95</f>
        <v>0</v>
      </c>
      <c r="G96" s="208">
        <f>'mrg bud'!D95</f>
        <v>0</v>
      </c>
      <c r="H96" s="208">
        <f>'cf bud'!D95</f>
        <v>0</v>
      </c>
      <c r="I96" s="208">
        <f>'sales bud'!E95</f>
        <v>0</v>
      </c>
      <c r="J96" s="208">
        <f>'mrg bud'!E95</f>
        <v>0</v>
      </c>
      <c r="K96" s="208">
        <f>'cf bud'!E95</f>
        <v>0</v>
      </c>
      <c r="L96" s="208">
        <f>'sales bud'!F95</f>
        <v>0</v>
      </c>
      <c r="M96" s="208">
        <f>'mrg bud'!F95</f>
        <v>0</v>
      </c>
      <c r="N96" s="208">
        <f>'cf bud'!F95</f>
        <v>0</v>
      </c>
      <c r="O96" s="208">
        <f>'sales bud'!G95</f>
        <v>0</v>
      </c>
      <c r="P96" s="208">
        <f>'mrg bud'!G95</f>
        <v>0</v>
      </c>
      <c r="Q96" s="208">
        <f>'cf bud'!G95</f>
        <v>0</v>
      </c>
      <c r="R96" s="208">
        <f>'sales bud'!H95</f>
        <v>0</v>
      </c>
      <c r="S96" s="208">
        <f>'mrg bud'!H95</f>
        <v>0</v>
      </c>
      <c r="T96" s="208">
        <f>'cf bud'!H95</f>
        <v>0</v>
      </c>
      <c r="U96" s="2">
        <f t="shared" si="6"/>
        <v>0</v>
      </c>
      <c r="V96" s="2">
        <f t="shared" si="7"/>
        <v>0</v>
      </c>
      <c r="W96" s="2">
        <f t="shared" si="8"/>
        <v>0</v>
      </c>
      <c r="X96" s="2">
        <f>'sales bud'!J95</f>
        <v>0</v>
      </c>
      <c r="Y96" s="2">
        <f>'mrg bud'!J95</f>
        <v>0</v>
      </c>
      <c r="Z96" s="2">
        <f>'cf bud'!J95</f>
        <v>0</v>
      </c>
      <c r="AA96" s="2">
        <f>'sales bud'!K95</f>
        <v>0</v>
      </c>
      <c r="AB96" s="2">
        <f>'mrg bud'!K95</f>
        <v>0</v>
      </c>
      <c r="AC96" s="2">
        <f>'cf bud'!K95</f>
        <v>0</v>
      </c>
      <c r="AD96" s="2">
        <f>'sales bud'!L95</f>
        <v>0</v>
      </c>
      <c r="AE96" s="2">
        <f>'mrg bud'!L95</f>
        <v>0</v>
      </c>
      <c r="AF96" s="2">
        <f>'cf bud'!L95</f>
        <v>0</v>
      </c>
      <c r="AG96" s="2">
        <f>'sales bud'!M95</f>
        <v>0</v>
      </c>
      <c r="AH96" s="2">
        <f>'mrg bud'!M95</f>
        <v>0</v>
      </c>
      <c r="AI96" s="2">
        <f>'cf bud'!M95</f>
        <v>0</v>
      </c>
      <c r="AJ96" s="2">
        <f>'sales bud'!N95</f>
        <v>0</v>
      </c>
      <c r="AK96" s="2">
        <f>'mrg bud'!N95</f>
        <v>0</v>
      </c>
      <c r="AL96" s="2">
        <f>'cf bud'!N95</f>
        <v>0</v>
      </c>
      <c r="AM96" s="2">
        <f>'sales bud'!O95</f>
        <v>0</v>
      </c>
      <c r="AN96" s="2">
        <f>'mrg bud'!O95</f>
        <v>0</v>
      </c>
      <c r="AO96" s="2">
        <f>'cf bud'!O95</f>
        <v>0</v>
      </c>
      <c r="AP96" s="2">
        <f t="shared" si="9"/>
        <v>0</v>
      </c>
      <c r="AQ96" s="2">
        <f t="shared" si="10"/>
        <v>0</v>
      </c>
      <c r="AR96" s="2">
        <f t="shared" si="11"/>
        <v>0</v>
      </c>
    </row>
    <row r="97" spans="1:44">
      <c r="A97">
        <f>'sales bud'!A96</f>
        <v>0</v>
      </c>
      <c r="B97">
        <f>'sales bud'!B96</f>
        <v>0</v>
      </c>
      <c r="C97" s="208">
        <f>'sales bud'!C96</f>
        <v>0</v>
      </c>
      <c r="D97" s="208">
        <f>'mrg bud'!C96</f>
        <v>0</v>
      </c>
      <c r="E97" s="208">
        <f>'cf bud'!C96</f>
        <v>0</v>
      </c>
      <c r="F97" s="208">
        <f>'sales bud'!D96</f>
        <v>0</v>
      </c>
      <c r="G97" s="208">
        <f>'mrg bud'!D96</f>
        <v>0</v>
      </c>
      <c r="H97" s="208">
        <f>'cf bud'!D96</f>
        <v>0</v>
      </c>
      <c r="I97" s="208">
        <f>'sales bud'!E96</f>
        <v>0</v>
      </c>
      <c r="J97" s="208">
        <f>'mrg bud'!E96</f>
        <v>0</v>
      </c>
      <c r="K97" s="208">
        <f>'cf bud'!E96</f>
        <v>0</v>
      </c>
      <c r="L97" s="208">
        <f>'sales bud'!F96</f>
        <v>0</v>
      </c>
      <c r="M97" s="208">
        <f>'mrg bud'!F96</f>
        <v>0</v>
      </c>
      <c r="N97" s="208">
        <f>'cf bud'!F96</f>
        <v>0</v>
      </c>
      <c r="O97" s="208">
        <f>'sales bud'!G96</f>
        <v>0</v>
      </c>
      <c r="P97" s="208">
        <f>'mrg bud'!G96</f>
        <v>0</v>
      </c>
      <c r="Q97" s="208">
        <f>'cf bud'!G96</f>
        <v>0</v>
      </c>
      <c r="R97" s="208">
        <f>'sales bud'!H96</f>
        <v>0</v>
      </c>
      <c r="S97" s="208">
        <f>'mrg bud'!H96</f>
        <v>0</v>
      </c>
      <c r="T97" s="208">
        <f>'cf bud'!H96</f>
        <v>0</v>
      </c>
      <c r="U97" s="2">
        <f t="shared" si="6"/>
        <v>0</v>
      </c>
      <c r="V97" s="2">
        <f t="shared" si="7"/>
        <v>0</v>
      </c>
      <c r="W97" s="2">
        <f t="shared" si="8"/>
        <v>0</v>
      </c>
      <c r="X97" s="2">
        <f>'sales bud'!J96</f>
        <v>0</v>
      </c>
      <c r="Y97" s="2">
        <f>'mrg bud'!J96</f>
        <v>0</v>
      </c>
      <c r="Z97" s="2">
        <f>'cf bud'!J96</f>
        <v>0</v>
      </c>
      <c r="AA97" s="2">
        <f>'sales bud'!K96</f>
        <v>0</v>
      </c>
      <c r="AB97" s="2">
        <f>'mrg bud'!K96</f>
        <v>0</v>
      </c>
      <c r="AC97" s="2">
        <f>'cf bud'!K96</f>
        <v>0</v>
      </c>
      <c r="AD97" s="2">
        <f>'sales bud'!L96</f>
        <v>0</v>
      </c>
      <c r="AE97" s="2">
        <f>'mrg bud'!L96</f>
        <v>0</v>
      </c>
      <c r="AF97" s="2">
        <f>'cf bud'!L96</f>
        <v>0</v>
      </c>
      <c r="AG97" s="2">
        <f>'sales bud'!M96</f>
        <v>0</v>
      </c>
      <c r="AH97" s="2">
        <f>'mrg bud'!M96</f>
        <v>0</v>
      </c>
      <c r="AI97" s="2">
        <f>'cf bud'!M96</f>
        <v>0</v>
      </c>
      <c r="AJ97" s="2">
        <f>'sales bud'!N96</f>
        <v>0</v>
      </c>
      <c r="AK97" s="2">
        <f>'mrg bud'!N96</f>
        <v>0</v>
      </c>
      <c r="AL97" s="2">
        <f>'cf bud'!N96</f>
        <v>0</v>
      </c>
      <c r="AM97" s="2">
        <f>'sales bud'!O96</f>
        <v>0</v>
      </c>
      <c r="AN97" s="2">
        <f>'mrg bud'!O96</f>
        <v>0</v>
      </c>
      <c r="AO97" s="2">
        <f>'cf bud'!O96</f>
        <v>0</v>
      </c>
      <c r="AP97" s="2">
        <f t="shared" si="9"/>
        <v>0</v>
      </c>
      <c r="AQ97" s="2">
        <f t="shared" si="10"/>
        <v>0</v>
      </c>
      <c r="AR97" s="2">
        <f t="shared" si="11"/>
        <v>0</v>
      </c>
    </row>
    <row r="98" spans="1:44">
      <c r="A98">
        <f>'sales bud'!A97</f>
        <v>0</v>
      </c>
      <c r="B98">
        <f>'sales bud'!B97</f>
        <v>0</v>
      </c>
      <c r="C98" s="208">
        <f>'sales bud'!C97</f>
        <v>0</v>
      </c>
      <c r="D98" s="208">
        <f>'mrg bud'!C97</f>
        <v>0</v>
      </c>
      <c r="E98" s="208">
        <f>'cf bud'!C97</f>
        <v>0</v>
      </c>
      <c r="F98" s="208">
        <f>'sales bud'!D97</f>
        <v>0</v>
      </c>
      <c r="G98" s="208">
        <f>'mrg bud'!D97</f>
        <v>0</v>
      </c>
      <c r="H98" s="208">
        <f>'cf bud'!D97</f>
        <v>0</v>
      </c>
      <c r="I98" s="208">
        <f>'sales bud'!E97</f>
        <v>0</v>
      </c>
      <c r="J98" s="208">
        <f>'mrg bud'!E97</f>
        <v>0</v>
      </c>
      <c r="K98" s="208">
        <f>'cf bud'!E97</f>
        <v>0</v>
      </c>
      <c r="L98" s="208">
        <f>'sales bud'!F97</f>
        <v>0</v>
      </c>
      <c r="M98" s="208">
        <f>'mrg bud'!F97</f>
        <v>0</v>
      </c>
      <c r="N98" s="208">
        <f>'cf bud'!F97</f>
        <v>0</v>
      </c>
      <c r="O98" s="208">
        <f>'sales bud'!G97</f>
        <v>0</v>
      </c>
      <c r="P98" s="208">
        <f>'mrg bud'!G97</f>
        <v>0</v>
      </c>
      <c r="Q98" s="208">
        <f>'cf bud'!G97</f>
        <v>0</v>
      </c>
      <c r="R98" s="208">
        <f>'sales bud'!H97</f>
        <v>0</v>
      </c>
      <c r="S98" s="208">
        <f>'mrg bud'!H97</f>
        <v>0</v>
      </c>
      <c r="T98" s="208">
        <f>'cf bud'!H97</f>
        <v>0</v>
      </c>
      <c r="U98" s="2">
        <f t="shared" si="6"/>
        <v>0</v>
      </c>
      <c r="V98" s="2">
        <f t="shared" si="7"/>
        <v>0</v>
      </c>
      <c r="W98" s="2">
        <f t="shared" si="8"/>
        <v>0</v>
      </c>
      <c r="X98" s="2">
        <f>'sales bud'!J97</f>
        <v>0</v>
      </c>
      <c r="Y98" s="2">
        <f>'mrg bud'!J97</f>
        <v>0</v>
      </c>
      <c r="Z98" s="2">
        <f>'cf bud'!J97</f>
        <v>0</v>
      </c>
      <c r="AA98" s="2">
        <f>'sales bud'!K97</f>
        <v>0</v>
      </c>
      <c r="AB98" s="2">
        <f>'mrg bud'!K97</f>
        <v>0</v>
      </c>
      <c r="AC98" s="2">
        <f>'cf bud'!K97</f>
        <v>0</v>
      </c>
      <c r="AD98" s="2">
        <f>'sales bud'!L97</f>
        <v>0</v>
      </c>
      <c r="AE98" s="2">
        <f>'mrg bud'!L97</f>
        <v>0</v>
      </c>
      <c r="AF98" s="2">
        <f>'cf bud'!L97</f>
        <v>0</v>
      </c>
      <c r="AG98" s="2">
        <f>'sales bud'!M97</f>
        <v>0</v>
      </c>
      <c r="AH98" s="2">
        <f>'mrg bud'!M97</f>
        <v>0</v>
      </c>
      <c r="AI98" s="2">
        <f>'cf bud'!M97</f>
        <v>0</v>
      </c>
      <c r="AJ98" s="2">
        <f>'sales bud'!N97</f>
        <v>0</v>
      </c>
      <c r="AK98" s="2">
        <f>'mrg bud'!N97</f>
        <v>0</v>
      </c>
      <c r="AL98" s="2">
        <f>'cf bud'!N97</f>
        <v>0</v>
      </c>
      <c r="AM98" s="2">
        <f>'sales bud'!O97</f>
        <v>0</v>
      </c>
      <c r="AN98" s="2">
        <f>'mrg bud'!O97</f>
        <v>0</v>
      </c>
      <c r="AO98" s="2">
        <f>'cf bud'!O97</f>
        <v>0</v>
      </c>
      <c r="AP98" s="2">
        <f t="shared" si="9"/>
        <v>0</v>
      </c>
      <c r="AQ98" s="2">
        <f t="shared" si="10"/>
        <v>0</v>
      </c>
      <c r="AR98" s="2">
        <f t="shared" si="11"/>
        <v>0</v>
      </c>
    </row>
    <row r="99" spans="1:44">
      <c r="A99">
        <f>'sales bud'!A98</f>
        <v>0</v>
      </c>
      <c r="B99">
        <f>'sales bud'!B98</f>
        <v>0</v>
      </c>
      <c r="C99" s="208">
        <f>'sales bud'!C98</f>
        <v>0</v>
      </c>
      <c r="D99" s="208">
        <f>'mrg bud'!C98</f>
        <v>0</v>
      </c>
      <c r="E99" s="208">
        <f>'cf bud'!C98</f>
        <v>0</v>
      </c>
      <c r="F99" s="208">
        <f>'sales bud'!D98</f>
        <v>0</v>
      </c>
      <c r="G99" s="208">
        <f>'mrg bud'!D98</f>
        <v>0</v>
      </c>
      <c r="H99" s="208">
        <f>'cf bud'!D98</f>
        <v>0</v>
      </c>
      <c r="I99" s="208">
        <f>'sales bud'!E98</f>
        <v>0</v>
      </c>
      <c r="J99" s="208">
        <f>'mrg bud'!E98</f>
        <v>0</v>
      </c>
      <c r="K99" s="208">
        <f>'cf bud'!E98</f>
        <v>0</v>
      </c>
      <c r="L99" s="208">
        <f>'sales bud'!F98</f>
        <v>0</v>
      </c>
      <c r="M99" s="208">
        <f>'mrg bud'!F98</f>
        <v>0</v>
      </c>
      <c r="N99" s="208">
        <f>'cf bud'!F98</f>
        <v>0</v>
      </c>
      <c r="O99" s="208">
        <f>'sales bud'!G98</f>
        <v>0</v>
      </c>
      <c r="P99" s="208">
        <f>'mrg bud'!G98</f>
        <v>0</v>
      </c>
      <c r="Q99" s="208">
        <f>'cf bud'!G98</f>
        <v>0</v>
      </c>
      <c r="R99" s="208">
        <f>'sales bud'!H98</f>
        <v>0</v>
      </c>
      <c r="S99" s="208">
        <f>'mrg bud'!H98</f>
        <v>0</v>
      </c>
      <c r="T99" s="208">
        <f>'cf bud'!H98</f>
        <v>0</v>
      </c>
      <c r="U99" s="2">
        <f t="shared" si="6"/>
        <v>0</v>
      </c>
      <c r="V99" s="2">
        <f t="shared" si="7"/>
        <v>0</v>
      </c>
      <c r="W99" s="2">
        <f t="shared" si="8"/>
        <v>0</v>
      </c>
      <c r="X99" s="2">
        <f>'sales bud'!J98</f>
        <v>0</v>
      </c>
      <c r="Y99" s="2">
        <f>'mrg bud'!J98</f>
        <v>0</v>
      </c>
      <c r="Z99" s="2">
        <f>'cf bud'!J98</f>
        <v>0</v>
      </c>
      <c r="AA99" s="2">
        <f>'sales bud'!K98</f>
        <v>0</v>
      </c>
      <c r="AB99" s="2">
        <f>'mrg bud'!K98</f>
        <v>0</v>
      </c>
      <c r="AC99" s="2">
        <f>'cf bud'!K98</f>
        <v>0</v>
      </c>
      <c r="AD99" s="2">
        <f>'sales bud'!L98</f>
        <v>0</v>
      </c>
      <c r="AE99" s="2">
        <f>'mrg bud'!L98</f>
        <v>0</v>
      </c>
      <c r="AF99" s="2">
        <f>'cf bud'!L98</f>
        <v>0</v>
      </c>
      <c r="AG99" s="2">
        <f>'sales bud'!M98</f>
        <v>0</v>
      </c>
      <c r="AH99" s="2">
        <f>'mrg bud'!M98</f>
        <v>0</v>
      </c>
      <c r="AI99" s="2">
        <f>'cf bud'!M98</f>
        <v>0</v>
      </c>
      <c r="AJ99" s="2">
        <f>'sales bud'!N98</f>
        <v>0</v>
      </c>
      <c r="AK99" s="2">
        <f>'mrg bud'!N98</f>
        <v>0</v>
      </c>
      <c r="AL99" s="2">
        <f>'cf bud'!N98</f>
        <v>0</v>
      </c>
      <c r="AM99" s="2">
        <f>'sales bud'!O98</f>
        <v>0</v>
      </c>
      <c r="AN99" s="2">
        <f>'mrg bud'!O98</f>
        <v>0</v>
      </c>
      <c r="AO99" s="2">
        <f>'cf bud'!O98</f>
        <v>0</v>
      </c>
      <c r="AP99" s="2">
        <f t="shared" si="9"/>
        <v>0</v>
      </c>
      <c r="AQ99" s="2">
        <f t="shared" si="10"/>
        <v>0</v>
      </c>
      <c r="AR99" s="2">
        <f t="shared" si="11"/>
        <v>0</v>
      </c>
    </row>
    <row r="100" spans="1:44">
      <c r="A100">
        <f>'sales bud'!A99</f>
        <v>0</v>
      </c>
      <c r="B100">
        <f>'sales bud'!B99</f>
        <v>0</v>
      </c>
      <c r="C100" s="208">
        <f>'sales bud'!C99</f>
        <v>0</v>
      </c>
      <c r="D100" s="208">
        <f>'mrg bud'!C99</f>
        <v>0</v>
      </c>
      <c r="E100" s="208">
        <f>'cf bud'!C99</f>
        <v>0</v>
      </c>
      <c r="F100" s="208">
        <f>'sales bud'!D99</f>
        <v>0</v>
      </c>
      <c r="G100" s="208">
        <f>'mrg bud'!D99</f>
        <v>0</v>
      </c>
      <c r="H100" s="208">
        <f>'cf bud'!D99</f>
        <v>0</v>
      </c>
      <c r="I100" s="208">
        <f>'sales bud'!E99</f>
        <v>0</v>
      </c>
      <c r="J100" s="208">
        <f>'mrg bud'!E99</f>
        <v>0</v>
      </c>
      <c r="K100" s="208">
        <f>'cf bud'!E99</f>
        <v>0</v>
      </c>
      <c r="L100" s="208">
        <f>'sales bud'!F99</f>
        <v>0</v>
      </c>
      <c r="M100" s="208">
        <f>'mrg bud'!F99</f>
        <v>0</v>
      </c>
      <c r="N100" s="208">
        <f>'cf bud'!F99</f>
        <v>0</v>
      </c>
      <c r="O100" s="208">
        <f>'sales bud'!G99</f>
        <v>0</v>
      </c>
      <c r="P100" s="208">
        <f>'mrg bud'!G99</f>
        <v>0</v>
      </c>
      <c r="Q100" s="208">
        <f>'cf bud'!G99</f>
        <v>0</v>
      </c>
      <c r="R100" s="208">
        <f>'sales bud'!H99</f>
        <v>0</v>
      </c>
      <c r="S100" s="208">
        <f>'mrg bud'!H99</f>
        <v>0</v>
      </c>
      <c r="T100" s="208">
        <f>'cf bud'!H99</f>
        <v>0</v>
      </c>
      <c r="U100" s="2">
        <f t="shared" si="6"/>
        <v>0</v>
      </c>
      <c r="V100" s="2">
        <f t="shared" si="7"/>
        <v>0</v>
      </c>
      <c r="W100" s="2">
        <f t="shared" si="8"/>
        <v>0</v>
      </c>
      <c r="X100" s="2">
        <f>'sales bud'!J99</f>
        <v>0</v>
      </c>
      <c r="Y100" s="2">
        <f>'mrg bud'!J99</f>
        <v>0</v>
      </c>
      <c r="Z100" s="2">
        <f>'cf bud'!J99</f>
        <v>0</v>
      </c>
      <c r="AA100" s="2">
        <f>'sales bud'!K99</f>
        <v>0</v>
      </c>
      <c r="AB100" s="2">
        <f>'mrg bud'!K99</f>
        <v>0</v>
      </c>
      <c r="AC100" s="2">
        <f>'cf bud'!K99</f>
        <v>0</v>
      </c>
      <c r="AD100" s="2">
        <f>'sales bud'!L99</f>
        <v>0</v>
      </c>
      <c r="AE100" s="2">
        <f>'mrg bud'!L99</f>
        <v>0</v>
      </c>
      <c r="AF100" s="2">
        <f>'cf bud'!L99</f>
        <v>0</v>
      </c>
      <c r="AG100" s="2">
        <f>'sales bud'!M99</f>
        <v>0</v>
      </c>
      <c r="AH100" s="2">
        <f>'mrg bud'!M99</f>
        <v>0</v>
      </c>
      <c r="AI100" s="2">
        <f>'cf bud'!M99</f>
        <v>0</v>
      </c>
      <c r="AJ100" s="2">
        <f>'sales bud'!N99</f>
        <v>0</v>
      </c>
      <c r="AK100" s="2">
        <f>'mrg bud'!N99</f>
        <v>0</v>
      </c>
      <c r="AL100" s="2">
        <f>'cf bud'!N99</f>
        <v>0</v>
      </c>
      <c r="AM100" s="2">
        <f>'sales bud'!O99</f>
        <v>0</v>
      </c>
      <c r="AN100" s="2">
        <f>'mrg bud'!O99</f>
        <v>0</v>
      </c>
      <c r="AO100" s="2">
        <f>'cf bud'!O99</f>
        <v>0</v>
      </c>
      <c r="AP100" s="2">
        <f t="shared" si="9"/>
        <v>0</v>
      </c>
      <c r="AQ100" s="2">
        <f t="shared" si="10"/>
        <v>0</v>
      </c>
      <c r="AR100" s="2">
        <f t="shared" si="11"/>
        <v>0</v>
      </c>
    </row>
  </sheetData>
  <sheetProtection algorithmName="SHA-512" hashValue="UN1BAN8euikbVqXQA5VP3O3RjW4oh7by9SzP+bioGthhu5T6oReBzdQw4HQkyqvJNSTrjA4rxVpB5UgsHZhTXQ==" saltValue="yFX8ZjeLtnpXCt1WKnaQqA==" spinCount="100000" sheet="1" objects="1" scenarios="1"/>
  <mergeCells count="16">
    <mergeCell ref="O1:Q1"/>
    <mergeCell ref="R1:T1"/>
    <mergeCell ref="U1:W1"/>
    <mergeCell ref="L1:N1"/>
    <mergeCell ref="A1:A2"/>
    <mergeCell ref="B1:B2"/>
    <mergeCell ref="C1:E1"/>
    <mergeCell ref="F1:H1"/>
    <mergeCell ref="I1:K1"/>
    <mergeCell ref="AG1:AI1"/>
    <mergeCell ref="AJ1:AL1"/>
    <mergeCell ref="AM1:AO1"/>
    <mergeCell ref="AP1:AR1"/>
    <mergeCell ref="X1:Z1"/>
    <mergeCell ref="AA1:AC1"/>
    <mergeCell ref="AD1:A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0D75-0E57-0440-A61B-BC8491DD8694}">
  <dimension ref="A1:N10"/>
  <sheetViews>
    <sheetView topLeftCell="B10" workbookViewId="0">
      <selection activeCell="B10" sqref="B10:D10"/>
    </sheetView>
  </sheetViews>
  <sheetFormatPr defaultColWidth="11.125" defaultRowHeight="15.6"/>
  <cols>
    <col min="1" max="1" width="27.5" bestFit="1" customWidth="1"/>
  </cols>
  <sheetData>
    <row r="1" spans="1:14">
      <c r="B1" t="s">
        <v>413</v>
      </c>
      <c r="C1" t="s">
        <v>414</v>
      </c>
      <c r="D1" t="s">
        <v>415</v>
      </c>
      <c r="E1" t="s">
        <v>416</v>
      </c>
      <c r="F1" t="s">
        <v>417</v>
      </c>
      <c r="G1" t="s">
        <v>418</v>
      </c>
      <c r="H1" t="s">
        <v>419</v>
      </c>
      <c r="I1" t="s">
        <v>420</v>
      </c>
      <c r="J1" t="s">
        <v>421</v>
      </c>
      <c r="K1" t="s">
        <v>422</v>
      </c>
      <c r="L1" t="s">
        <v>423</v>
      </c>
      <c r="M1" t="s">
        <v>424</v>
      </c>
      <c r="N1" t="s">
        <v>16</v>
      </c>
    </row>
    <row r="2" spans="1:14">
      <c r="A2" s="6" t="s">
        <v>31</v>
      </c>
      <c r="B2" s="6">
        <v>50000</v>
      </c>
      <c r="C2" s="6">
        <v>50000</v>
      </c>
      <c r="D2" s="6">
        <v>50000</v>
      </c>
      <c r="E2" s="6">
        <v>50000</v>
      </c>
      <c r="F2" s="6">
        <v>50000</v>
      </c>
      <c r="G2" s="6">
        <v>50000</v>
      </c>
      <c r="H2" s="6">
        <v>50000</v>
      </c>
      <c r="I2" s="6">
        <v>50000</v>
      </c>
      <c r="J2" s="6">
        <v>50000</v>
      </c>
      <c r="K2" s="6">
        <v>50000</v>
      </c>
      <c r="L2" s="6">
        <v>50000</v>
      </c>
      <c r="M2" s="6">
        <v>50000</v>
      </c>
      <c r="N2">
        <f>SUM(B2:M2)</f>
        <v>600000</v>
      </c>
    </row>
    <row r="3" spans="1:14">
      <c r="A3" s="6" t="s">
        <v>66</v>
      </c>
      <c r="B3" s="6"/>
      <c r="C3" s="6"/>
      <c r="D3" s="6">
        <v>600000</v>
      </c>
      <c r="E3" s="6"/>
      <c r="F3" s="6"/>
      <c r="G3" s="7"/>
      <c r="H3" s="6"/>
      <c r="I3" s="6"/>
      <c r="J3" s="6">
        <v>800000</v>
      </c>
      <c r="K3" s="6">
        <v>300000</v>
      </c>
      <c r="L3" s="6"/>
      <c r="M3" s="7"/>
      <c r="N3">
        <f t="shared" ref="N3:N9" si="0">SUM(B3:M3)</f>
        <v>1700000</v>
      </c>
    </row>
    <row r="4" spans="1:14">
      <c r="A4" s="6" t="s">
        <v>67</v>
      </c>
      <c r="B4" s="6"/>
      <c r="C4" s="6"/>
      <c r="D4" s="6">
        <v>400000</v>
      </c>
      <c r="E4" s="6"/>
      <c r="F4" s="6"/>
      <c r="G4" s="7"/>
      <c r="H4" s="6"/>
      <c r="I4" s="6"/>
      <c r="J4" s="6">
        <v>400000</v>
      </c>
      <c r="K4" s="6"/>
      <c r="L4" s="6"/>
      <c r="M4" s="7"/>
      <c r="N4">
        <f t="shared" si="0"/>
        <v>800000</v>
      </c>
    </row>
    <row r="5" spans="1:14">
      <c r="A5" s="6" t="s">
        <v>69</v>
      </c>
      <c r="B5" s="6"/>
      <c r="C5" s="6"/>
      <c r="D5" s="6">
        <v>1000000</v>
      </c>
      <c r="E5" s="6">
        <v>500000</v>
      </c>
      <c r="F5" s="6"/>
      <c r="G5" s="7"/>
      <c r="H5" s="6"/>
      <c r="I5" s="6"/>
      <c r="J5" s="6"/>
      <c r="K5" s="6"/>
      <c r="L5" s="6"/>
      <c r="M5" s="7"/>
      <c r="N5">
        <f t="shared" si="0"/>
        <v>1500000</v>
      </c>
    </row>
    <row r="6" spans="1:14">
      <c r="A6" s="6" t="s">
        <v>70</v>
      </c>
      <c r="B6" s="6"/>
      <c r="C6" s="6"/>
      <c r="D6" s="6">
        <v>300000</v>
      </c>
      <c r="E6" s="6"/>
      <c r="F6" s="6"/>
      <c r="G6" s="7"/>
      <c r="H6" s="6"/>
      <c r="I6" s="6"/>
      <c r="J6" s="6"/>
      <c r="K6" s="6"/>
      <c r="L6" s="6"/>
      <c r="M6" s="7"/>
      <c r="N6">
        <f t="shared" si="0"/>
        <v>300000</v>
      </c>
    </row>
    <row r="7" spans="1:14">
      <c r="A7" s="6" t="s">
        <v>71</v>
      </c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7"/>
      <c r="N7">
        <f t="shared" si="0"/>
        <v>0</v>
      </c>
    </row>
    <row r="8" spans="1:14">
      <c r="A8" s="6" t="s">
        <v>251</v>
      </c>
      <c r="B8" s="6"/>
      <c r="C8" s="6"/>
      <c r="D8" s="6"/>
      <c r="E8" s="6">
        <v>200000</v>
      </c>
      <c r="F8" s="6"/>
      <c r="G8" s="7"/>
      <c r="H8" s="6"/>
      <c r="I8" s="6"/>
      <c r="J8" s="6">
        <v>150000</v>
      </c>
      <c r="K8" s="6"/>
      <c r="L8" s="6"/>
      <c r="M8" s="7"/>
      <c r="N8">
        <f t="shared" si="0"/>
        <v>350000</v>
      </c>
    </row>
    <row r="9" spans="1:14">
      <c r="A9" s="6" t="s">
        <v>422</v>
      </c>
      <c r="B9" s="6"/>
      <c r="C9" s="6"/>
      <c r="D9" s="6"/>
      <c r="E9" s="6"/>
      <c r="F9" s="6">
        <v>200000</v>
      </c>
      <c r="G9" s="7"/>
      <c r="H9" s="6"/>
      <c r="I9" s="6"/>
      <c r="J9" s="6"/>
      <c r="K9" s="6"/>
      <c r="L9" s="6"/>
      <c r="M9" s="7"/>
      <c r="N9">
        <f t="shared" si="0"/>
        <v>200000</v>
      </c>
    </row>
    <row r="10" spans="1:14">
      <c r="A10" t="s">
        <v>425</v>
      </c>
      <c r="B10" s="6">
        <f>SUM(B2:B9)</f>
        <v>50000</v>
      </c>
      <c r="C10" s="6">
        <f t="shared" ref="C10:M10" si="1">SUM(C2:C9)</f>
        <v>50000</v>
      </c>
      <c r="D10" s="6">
        <f t="shared" si="1"/>
        <v>2350000</v>
      </c>
      <c r="E10" s="6">
        <f t="shared" si="1"/>
        <v>750000</v>
      </c>
      <c r="F10" s="6">
        <f t="shared" si="1"/>
        <v>250000</v>
      </c>
      <c r="G10" s="6">
        <f t="shared" si="1"/>
        <v>50000</v>
      </c>
      <c r="H10" s="6">
        <f t="shared" si="1"/>
        <v>50000</v>
      </c>
      <c r="I10" s="6">
        <f t="shared" si="1"/>
        <v>50000</v>
      </c>
      <c r="J10" s="6">
        <f t="shared" si="1"/>
        <v>1400000</v>
      </c>
      <c r="K10" s="6">
        <f t="shared" si="1"/>
        <v>350000</v>
      </c>
      <c r="L10" s="6">
        <f t="shared" si="1"/>
        <v>50000</v>
      </c>
      <c r="M10" s="6">
        <f t="shared" si="1"/>
        <v>50000</v>
      </c>
      <c r="N10" s="8">
        <f>SUM(N2:N9)</f>
        <v>5450000</v>
      </c>
    </row>
  </sheetData>
  <sheetProtection algorithmName="SHA-512" hashValue="V1KBgxhbGsge1V+nyl1GrYDm4MGMERzupLElxA91iwCrSHYHu/sbG60ytHAqLpm26rrMa53/CNCAV5OfUoYG4Q==" saltValue="J/AFl6WHJiz/NrBYkec/ig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4B3F-9D8B-4E7B-BA51-42122A8C089A}">
  <dimension ref="A1:D138"/>
  <sheetViews>
    <sheetView topLeftCell="A67" workbookViewId="0">
      <selection activeCell="D71" sqref="D71"/>
    </sheetView>
  </sheetViews>
  <sheetFormatPr defaultColWidth="8.875" defaultRowHeight="15.6"/>
  <cols>
    <col min="1" max="1" width="41.125" bestFit="1" customWidth="1"/>
  </cols>
  <sheetData>
    <row r="1" spans="1:4">
      <c r="A1" t="str">
        <f>bud!A1</f>
        <v>Партнер</v>
      </c>
      <c r="B1" t="s">
        <v>426</v>
      </c>
      <c r="C1" t="s">
        <v>427</v>
      </c>
    </row>
    <row r="2" spans="1:4">
      <c r="A2">
        <f>bud!A2</f>
        <v>0</v>
      </c>
      <c r="D2" t="s">
        <v>428</v>
      </c>
    </row>
    <row r="3" spans="1:4">
      <c r="A3" t="str">
        <f>bud!A3</f>
        <v>Вайлдберриз ООО</v>
      </c>
      <c r="B3">
        <f>bud!V3/bud!U3</f>
        <v>0.25179539692740832</v>
      </c>
      <c r="D3">
        <v>52</v>
      </c>
    </row>
    <row r="4" spans="1:4">
      <c r="A4" t="str">
        <f>bud!A4</f>
        <v>Вайлдберриз ООО</v>
      </c>
      <c r="B4">
        <f>bud!V4/bud!U4</f>
        <v>0.39682133891822718</v>
      </c>
    </row>
    <row r="5" spans="1:4">
      <c r="A5" t="str">
        <f>bud!A5</f>
        <v>Реинвент ООО</v>
      </c>
      <c r="B5">
        <f>bud!V5/bud!U5</f>
        <v>0.25155374489400462</v>
      </c>
      <c r="D5">
        <v>55</v>
      </c>
    </row>
    <row r="6" spans="1:4">
      <c r="A6" t="str">
        <f>bud!A6</f>
        <v>Реинвент ООО</v>
      </c>
      <c r="B6">
        <f>bud!V6/bud!U6</f>
        <v>0.25513696787837925</v>
      </c>
    </row>
    <row r="7" spans="1:4">
      <c r="A7" t="str">
        <f>bud!A7</f>
        <v>Купишуз ООО</v>
      </c>
      <c r="B7">
        <f>bud!V7/bud!U7</f>
        <v>0.25211268302692424</v>
      </c>
      <c r="D7">
        <v>55</v>
      </c>
    </row>
    <row r="8" spans="1:4">
      <c r="A8" t="str">
        <f>bud!A8</f>
        <v>Купишуз ООО</v>
      </c>
      <c r="B8">
        <f>bud!V8/bud!U8</f>
        <v>0.25097917955060811</v>
      </c>
    </row>
    <row r="9" spans="1:4">
      <c r="A9" t="str">
        <f>bud!A9</f>
        <v>РАНДЕВУ ООО</v>
      </c>
      <c r="B9">
        <f>bud!V9/bud!U9</f>
        <v>0.16138623281480435</v>
      </c>
      <c r="D9">
        <v>61</v>
      </c>
    </row>
    <row r="10" spans="1:4">
      <c r="A10" t="str">
        <f>bud!A10</f>
        <v>ИНТЕРМОДЕ ООО</v>
      </c>
      <c r="B10">
        <f>bud!V10/bud!U10</f>
        <v>0.23784886968255683</v>
      </c>
      <c r="D10">
        <v>56</v>
      </c>
    </row>
    <row r="11" spans="1:4">
      <c r="A11" t="str">
        <f>bud!A11</f>
        <v>Интернет Решения ООО</v>
      </c>
      <c r="B11">
        <f>bud!V11/bud!U11</f>
        <v>0.2652441788113013</v>
      </c>
      <c r="D11">
        <v>54</v>
      </c>
    </row>
    <row r="12" spans="1:4">
      <c r="A12" t="str">
        <f>bud!A12</f>
        <v>ИП Алемасова-Жижко Екатерина Викторовна</v>
      </c>
      <c r="B12">
        <f>bud!V12/bud!U12</f>
        <v>0.35810721687549141</v>
      </c>
      <c r="D12">
        <v>45</v>
      </c>
    </row>
    <row r="13" spans="1:4">
      <c r="A13" t="str">
        <f>bud!A13</f>
        <v>АРИЗОНА СКАЙ ООО</v>
      </c>
      <c r="B13">
        <v>0.31036345868093412</v>
      </c>
      <c r="D13">
        <v>50</v>
      </c>
    </row>
    <row r="14" spans="1:4">
      <c r="A14" s="35" t="str">
        <f>bud!A14</f>
        <v>Анисоль ООО</v>
      </c>
      <c r="B14" s="35">
        <f>bud!V14/bud!U14</f>
        <v>0.32937300794443664</v>
      </c>
      <c r="C14" s="35"/>
      <c r="D14" s="35">
        <v>0</v>
      </c>
    </row>
    <row r="15" spans="1:4">
      <c r="A15" t="str">
        <f>bud!A15</f>
        <v>Атлет ООО</v>
      </c>
      <c r="B15">
        <f>bud!V15/bud!U15</f>
        <v>0.30989868869081788</v>
      </c>
      <c r="D15">
        <v>50</v>
      </c>
    </row>
    <row r="16" spans="1:4">
      <c r="A16" t="str">
        <f>bud!A16</f>
        <v>Битубаскет Трейдинг ООО</v>
      </c>
      <c r="B16">
        <v>0.31036345868093412</v>
      </c>
      <c r="D16">
        <v>50</v>
      </c>
    </row>
    <row r="17" spans="1:4">
      <c r="A17" t="str">
        <f>bud!A17</f>
        <v>Бубновый валет ООО</v>
      </c>
      <c r="B17">
        <v>0.31036345868093412</v>
      </c>
      <c r="D17">
        <v>50</v>
      </c>
    </row>
    <row r="18" spans="1:4">
      <c r="A18" s="35" t="str">
        <f>bud!A18</f>
        <v>Бутик ООО</v>
      </c>
      <c r="B18" s="35"/>
      <c r="C18" s="35"/>
      <c r="D18" s="35">
        <v>0</v>
      </c>
    </row>
    <row r="19" spans="1:4">
      <c r="A19" t="str">
        <f>bud!A19</f>
        <v>БШ Стор ООО</v>
      </c>
      <c r="B19">
        <f>bud!V19/bud!U19</f>
        <v>0.27654246272578475</v>
      </c>
      <c r="D19">
        <v>53</v>
      </c>
    </row>
    <row r="20" spans="1:4">
      <c r="A20" t="str">
        <f>bud!A20</f>
        <v>ИП Бабарскова Екатерина Николаевна</v>
      </c>
      <c r="B20">
        <f>bud!V20/bud!U20</f>
        <v>0.30930557914947931</v>
      </c>
      <c r="D20">
        <v>50</v>
      </c>
    </row>
    <row r="21" spans="1:4">
      <c r="A21" t="str">
        <f>bud!A21</f>
        <v>ИП Брюкова Анна Александровна</v>
      </c>
      <c r="B21">
        <f>bud!V21/bud!U21</f>
        <v>0.3092145949288807</v>
      </c>
      <c r="D21">
        <v>46</v>
      </c>
    </row>
    <row r="22" spans="1:4">
      <c r="A22" s="35" t="str">
        <f>bud!A22</f>
        <v>ИП Гончаров Андрей Михайлович</v>
      </c>
      <c r="B22" s="35">
        <f>bud!V22/bud!U22</f>
        <v>0.28737631416202847</v>
      </c>
      <c r="C22" s="35"/>
      <c r="D22" s="35">
        <v>0</v>
      </c>
    </row>
    <row r="23" spans="1:4">
      <c r="A23" t="str">
        <f>bud!A23</f>
        <v>ИП Гультяев Виталий Анатольевич</v>
      </c>
      <c r="B23">
        <v>0.31036345868093412</v>
      </c>
      <c r="D23">
        <v>50</v>
      </c>
    </row>
    <row r="24" spans="1:4">
      <c r="A24" t="str">
        <f>bud!A24</f>
        <v>ИП Давыдов Али Косимович</v>
      </c>
      <c r="B24">
        <f>bud!V24/bud!U24</f>
        <v>0.30921459492888093</v>
      </c>
      <c r="D24">
        <v>50</v>
      </c>
    </row>
    <row r="25" spans="1:4">
      <c r="A25" t="str">
        <f>bud!A25</f>
        <v>ИП Жукова Мария Ивановна</v>
      </c>
      <c r="B25">
        <v>0.36412226930921254</v>
      </c>
      <c r="D25">
        <v>45</v>
      </c>
    </row>
    <row r="26" spans="1:4">
      <c r="A26" t="str">
        <f>bud!A26</f>
        <v>ИП Журавлев Андрей  Васильевич</v>
      </c>
      <c r="B26">
        <f>bud!V26/bud!U26</f>
        <v>0.25116845726307802</v>
      </c>
      <c r="D26">
        <v>55</v>
      </c>
    </row>
    <row r="27" spans="1:4">
      <c r="A27" t="str">
        <f>bud!A27</f>
        <v>ИП Зубова Татьяна Борисовна</v>
      </c>
      <c r="B27">
        <v>0.36412226930921254</v>
      </c>
      <c r="D27">
        <v>45</v>
      </c>
    </row>
    <row r="28" spans="1:4">
      <c r="A28" t="str">
        <f>bud!A28</f>
        <v>ИП Иванов Милен Атанасов</v>
      </c>
      <c r="B28">
        <f>bud!V28/bud!U28</f>
        <v>0.36639118457300285</v>
      </c>
      <c r="D28">
        <v>45</v>
      </c>
    </row>
    <row r="29" spans="1:4">
      <c r="A29" t="str">
        <f>bud!A29</f>
        <v>ИП Исхакова Т.А.</v>
      </c>
      <c r="B29">
        <v>0.36412226930921254</v>
      </c>
      <c r="D29">
        <v>45</v>
      </c>
    </row>
    <row r="30" spans="1:4">
      <c r="A30" t="str">
        <f>bud!A30</f>
        <v xml:space="preserve">ИП Калинин Олег Владимирович </v>
      </c>
      <c r="B30">
        <v>0.35686175296564915</v>
      </c>
      <c r="D30">
        <v>47</v>
      </c>
    </row>
    <row r="31" spans="1:4">
      <c r="A31" t="str">
        <f>bud!A31</f>
        <v>ИП Катков Игорь Евгеньевич</v>
      </c>
      <c r="B31">
        <v>0.25179539692740832</v>
      </c>
      <c r="D31">
        <v>52</v>
      </c>
    </row>
    <row r="32" spans="1:4">
      <c r="A32" t="str">
        <f>bud!A32</f>
        <v>ИП Кравченко Владимир Геннадиевич</v>
      </c>
      <c r="B32">
        <v>0.36412226930921254</v>
      </c>
      <c r="D32">
        <v>45</v>
      </c>
    </row>
    <row r="33" spans="1:4">
      <c r="A33" t="str">
        <f>bud!A33</f>
        <v>ИП Крячко Сергей Владимирович</v>
      </c>
      <c r="B33">
        <v>0.35686175296564931</v>
      </c>
      <c r="D33">
        <v>50</v>
      </c>
    </row>
    <row r="34" spans="1:4">
      <c r="A34" t="str">
        <f>bud!A34</f>
        <v>ИП Марин Сергей Валериевич</v>
      </c>
      <c r="B34">
        <v>0.30956616233002737</v>
      </c>
      <c r="D34">
        <v>50</v>
      </c>
    </row>
    <row r="35" spans="1:4">
      <c r="A35" t="str">
        <f>bud!A35</f>
        <v>ИП Маркарян Арсен Владимирович</v>
      </c>
      <c r="B35">
        <v>0.30921459492888076</v>
      </c>
      <c r="D35">
        <v>50</v>
      </c>
    </row>
    <row r="36" spans="1:4">
      <c r="A36" t="str">
        <f>bud!A36</f>
        <v>ИП Мельник Андрей Анатольевич</v>
      </c>
      <c r="B36">
        <v>0.30921459492888081</v>
      </c>
      <c r="D36">
        <v>50</v>
      </c>
    </row>
    <row r="37" spans="1:4">
      <c r="A37" t="str">
        <f>bud!A37</f>
        <v>СкейтСкай ООО</v>
      </c>
      <c r="B37">
        <v>0.3106359988173899</v>
      </c>
      <c r="D37">
        <v>50</v>
      </c>
    </row>
    <row r="38" spans="1:4">
      <c r="A38" t="str">
        <f>bud!A38</f>
        <v>ИП Неганов Дмитрий Витальевич</v>
      </c>
      <c r="B38">
        <v>0.27623266116266043</v>
      </c>
      <c r="D38">
        <v>53</v>
      </c>
    </row>
    <row r="39" spans="1:4">
      <c r="A39" t="str">
        <f>bud!A39</f>
        <v>ИП Никольская Екатерина Николаевна</v>
      </c>
      <c r="B39">
        <v>0.3092145949288807</v>
      </c>
      <c r="D39">
        <v>50</v>
      </c>
    </row>
    <row r="40" spans="1:4">
      <c r="A40" t="str">
        <f>bud!A40</f>
        <v>ИП Пилюгина Юлия Юрьевна</v>
      </c>
      <c r="B40">
        <v>0.31036345868093412</v>
      </c>
      <c r="D40">
        <v>50</v>
      </c>
    </row>
    <row r="41" spans="1:4">
      <c r="A41" t="str">
        <f>bud!A41</f>
        <v>ИП Рыжков Михаил Николаевич</v>
      </c>
      <c r="B41">
        <f>B42</f>
        <v>0.3092145949288807</v>
      </c>
      <c r="D41">
        <v>50</v>
      </c>
    </row>
    <row r="42" spans="1:4">
      <c r="A42" t="str">
        <f>bud!A42</f>
        <v>ИП Серебрянников Андрей Евгеньевич</v>
      </c>
      <c r="B42">
        <v>0.3092145949288807</v>
      </c>
      <c r="D42">
        <v>48</v>
      </c>
    </row>
    <row r="43" spans="1:4">
      <c r="A43" s="35" t="str">
        <f>bud!A43</f>
        <v>ИП Харитонов Сергей Владимирович</v>
      </c>
      <c r="B43" s="35"/>
      <c r="C43" s="35"/>
      <c r="D43" s="35">
        <v>0</v>
      </c>
    </row>
    <row r="44" spans="1:4">
      <c r="A44" t="str">
        <f>bud!A44</f>
        <v>ИП Швец Ольга Владимировна</v>
      </c>
      <c r="B44">
        <v>0.36412226930921254</v>
      </c>
      <c r="D44">
        <v>45</v>
      </c>
    </row>
    <row r="45" spans="1:4">
      <c r="A45" t="str">
        <f>bud!A45</f>
        <v>ИП Шенкман Илья Олегович</v>
      </c>
      <c r="B45">
        <v>0.35686175296564915</v>
      </c>
      <c r="D45">
        <v>47</v>
      </c>
    </row>
    <row r="46" spans="1:4">
      <c r="A46" t="str">
        <f>bud!A46</f>
        <v>ИП Шпажников Александр Борисович</v>
      </c>
      <c r="B46">
        <v>0.3092145949288807</v>
      </c>
      <c r="D46">
        <v>46</v>
      </c>
    </row>
    <row r="47" spans="1:4">
      <c r="A47" t="str">
        <f>bud!A47</f>
        <v>ИП Щербакова Полина Леонидовна</v>
      </c>
      <c r="B47">
        <v>0.25117280434803696</v>
      </c>
      <c r="D47">
        <v>55</v>
      </c>
    </row>
    <row r="48" spans="1:4">
      <c r="A48" t="str">
        <f>bud!A48</f>
        <v>МАКСИМА ГРУПП ООО</v>
      </c>
      <c r="D48">
        <v>75</v>
      </c>
    </row>
    <row r="49" spans="1:4">
      <c r="A49" t="str">
        <f>bud!A49</f>
        <v>Мультибрэнд ООО</v>
      </c>
      <c r="B49">
        <v>0.33348553509843848</v>
      </c>
      <c r="D49">
        <v>50</v>
      </c>
    </row>
    <row r="50" spans="1:4">
      <c r="A50" t="str">
        <f>bud!A50</f>
        <v>ОФФПРАЙС ООО</v>
      </c>
      <c r="D50">
        <v>75</v>
      </c>
    </row>
    <row r="51" spans="1:4">
      <c r="A51" t="str">
        <f>bud!A52</f>
        <v>Перфект Трэйд ООО</v>
      </c>
      <c r="B51">
        <v>0.29851829414511638</v>
      </c>
      <c r="D51">
        <v>51</v>
      </c>
    </row>
    <row r="52" spans="1:4">
      <c r="A52" t="str">
        <f>bud!A53</f>
        <v>Престиж ООО</v>
      </c>
      <c r="B52">
        <v>0.31036345868093412</v>
      </c>
      <c r="D52">
        <v>50</v>
      </c>
    </row>
    <row r="53" spans="1:4">
      <c r="A53" t="str">
        <f>bud!A54</f>
        <v>Приват Трэйд ООО</v>
      </c>
    </row>
    <row r="54" spans="1:4">
      <c r="A54" s="35" t="str">
        <f>bud!A55</f>
        <v>Призма ООО</v>
      </c>
      <c r="B54" s="35"/>
      <c r="C54" s="35"/>
      <c r="D54" s="35">
        <v>0</v>
      </c>
    </row>
    <row r="55" spans="1:4">
      <c r="A55" t="str">
        <f>bud!A56</f>
        <v>Синяя Гусеница ООО</v>
      </c>
      <c r="B55">
        <v>0.25117280434803696</v>
      </c>
      <c r="D55">
        <v>55</v>
      </c>
    </row>
    <row r="56" spans="1:4">
      <c r="A56" t="str">
        <f>bud!A57</f>
        <v>СТАФ ФО ЛАЙФ ООО</v>
      </c>
      <c r="B56">
        <v>0.25097917955060822</v>
      </c>
      <c r="D56">
        <v>55</v>
      </c>
    </row>
    <row r="57" spans="1:4">
      <c r="A57" t="str">
        <f>bud!A58</f>
        <v>Торговый дом ЦУМ ОАО</v>
      </c>
      <c r="B57">
        <v>0.3092145949288807</v>
      </c>
      <c r="D57">
        <v>50</v>
      </c>
    </row>
    <row r="58" spans="1:4">
      <c r="A58" t="str">
        <f>bud!A59</f>
        <v>Траектория ООО</v>
      </c>
      <c r="B58">
        <v>0.31036345868093412</v>
      </c>
      <c r="D58">
        <v>50</v>
      </c>
    </row>
    <row r="59" spans="1:4">
      <c r="A59" t="str">
        <f>bud!A60</f>
        <v>Фолис Лтд ООО</v>
      </c>
      <c r="B59">
        <v>0.29924779244602467</v>
      </c>
      <c r="D59">
        <v>51</v>
      </c>
    </row>
    <row r="60" spans="1:4">
      <c r="A60" t="str">
        <f>bud!A61</f>
        <v>ЧЕРИКО-групп ООО</v>
      </c>
      <c r="B60">
        <v>0.33888169332913287</v>
      </c>
      <c r="D60">
        <v>47</v>
      </c>
    </row>
    <row r="61" spans="1:4">
      <c r="A61" t="str">
        <f>bud!A62</f>
        <v>ИП Гагарин Никита Валерьевич</v>
      </c>
      <c r="B61">
        <v>0.3092145949288807</v>
      </c>
      <c r="D61">
        <v>50</v>
      </c>
    </row>
    <row r="62" spans="1:4">
      <c r="A62" t="s">
        <v>34</v>
      </c>
      <c r="B62">
        <v>0.31036345868093412</v>
      </c>
      <c r="D62">
        <v>50</v>
      </c>
    </row>
    <row r="63" spans="1:4">
      <c r="A63" t="s">
        <v>37</v>
      </c>
      <c r="B63">
        <v>0.31036345868093412</v>
      </c>
      <c r="D63">
        <v>50</v>
      </c>
    </row>
    <row r="64" spans="1:4">
      <c r="A64" t="s">
        <v>38</v>
      </c>
      <c r="B64">
        <v>0.31036345868093412</v>
      </c>
      <c r="D64">
        <v>50</v>
      </c>
    </row>
    <row r="65" spans="1:4">
      <c r="A65" t="s">
        <v>39</v>
      </c>
      <c r="B65">
        <v>0.3092145949288807</v>
      </c>
      <c r="D65">
        <v>48</v>
      </c>
    </row>
    <row r="66" spans="1:4">
      <c r="A66" t="s">
        <v>40</v>
      </c>
      <c r="B66">
        <v>0.31036345868093412</v>
      </c>
      <c r="D66">
        <v>50</v>
      </c>
    </row>
    <row r="67" spans="1:4">
      <c r="A67" t="s">
        <v>41</v>
      </c>
      <c r="B67">
        <v>0.31036345868093412</v>
      </c>
      <c r="D67">
        <v>50</v>
      </c>
    </row>
    <row r="68" spans="1:4">
      <c r="A68" t="s">
        <v>42</v>
      </c>
      <c r="B68">
        <v>0.36412226930921254</v>
      </c>
      <c r="D68">
        <v>45</v>
      </c>
    </row>
    <row r="69" spans="1:4">
      <c r="A69" t="s">
        <v>43</v>
      </c>
      <c r="B69">
        <v>0.31036345868093412</v>
      </c>
      <c r="D69">
        <v>50</v>
      </c>
    </row>
    <row r="70" spans="1:4">
      <c r="A70" t="s">
        <v>44</v>
      </c>
      <c r="B70">
        <v>0.31036345868093412</v>
      </c>
      <c r="D70">
        <v>50</v>
      </c>
    </row>
    <row r="71" spans="1:4">
      <c r="A71" t="s">
        <v>45</v>
      </c>
      <c r="B71">
        <v>0.3092145949288807</v>
      </c>
      <c r="D71">
        <v>48</v>
      </c>
    </row>
    <row r="72" spans="1:4">
      <c r="A72" t="s">
        <v>46</v>
      </c>
      <c r="B72">
        <v>0.31036345868093412</v>
      </c>
      <c r="D72">
        <v>50</v>
      </c>
    </row>
    <row r="73" spans="1:4">
      <c r="A73" t="s">
        <v>47</v>
      </c>
      <c r="B73">
        <v>0.31036345868093412</v>
      </c>
      <c r="D73">
        <v>50</v>
      </c>
    </row>
    <row r="74" spans="1:4">
      <c r="A74" t="s">
        <v>48</v>
      </c>
      <c r="B74">
        <v>0.36412226930921254</v>
      </c>
      <c r="D74">
        <v>45</v>
      </c>
    </row>
    <row r="75" spans="1:4">
      <c r="A75" t="s">
        <v>49</v>
      </c>
      <c r="B75">
        <v>0.36412226930921254</v>
      </c>
      <c r="D75">
        <v>45</v>
      </c>
    </row>
    <row r="76" spans="1:4">
      <c r="A76" t="s">
        <v>50</v>
      </c>
      <c r="B76">
        <v>0.25179539692740832</v>
      </c>
      <c r="D76">
        <v>52</v>
      </c>
    </row>
    <row r="77" spans="1:4">
      <c r="A77" t="s">
        <v>33</v>
      </c>
      <c r="B77">
        <v>0.31036345868093412</v>
      </c>
      <c r="D77">
        <v>50</v>
      </c>
    </row>
    <row r="78" spans="1:4">
      <c r="A78" t="s">
        <v>36</v>
      </c>
      <c r="B78">
        <v>0.31036345868093412</v>
      </c>
      <c r="D78">
        <v>50</v>
      </c>
    </row>
    <row r="79" spans="1:4">
      <c r="A79" t="s">
        <v>51</v>
      </c>
      <c r="B79">
        <v>-0.23</v>
      </c>
      <c r="D79">
        <v>80</v>
      </c>
    </row>
    <row r="80" spans="1:4">
      <c r="A80">
        <f>bud!A112</f>
        <v>0</v>
      </c>
    </row>
    <row r="81" spans="1:1">
      <c r="A81">
        <f>bud!A113</f>
        <v>0</v>
      </c>
    </row>
    <row r="82" spans="1:1">
      <c r="A82">
        <f>bud!A114</f>
        <v>0</v>
      </c>
    </row>
    <row r="83" spans="1:1">
      <c r="A83">
        <f>bud!A115</f>
        <v>0</v>
      </c>
    </row>
    <row r="84" spans="1:1">
      <c r="A84">
        <f>bud!A116</f>
        <v>0</v>
      </c>
    </row>
    <row r="85" spans="1:1">
      <c r="A85">
        <f>bud!A117</f>
        <v>0</v>
      </c>
    </row>
    <row r="86" spans="1:1">
      <c r="A86">
        <f>bud!A118</f>
        <v>0</v>
      </c>
    </row>
    <row r="87" spans="1:1">
      <c r="A87">
        <f>bud!A119</f>
        <v>0</v>
      </c>
    </row>
    <row r="88" spans="1:1">
      <c r="A88">
        <f>bud!A120</f>
        <v>0</v>
      </c>
    </row>
    <row r="89" spans="1:1">
      <c r="A89">
        <f>bud!A121</f>
        <v>0</v>
      </c>
    </row>
    <row r="90" spans="1:1">
      <c r="A90">
        <f>bud!A122</f>
        <v>0</v>
      </c>
    </row>
    <row r="91" spans="1:1">
      <c r="A91">
        <f>bud!A123</f>
        <v>0</v>
      </c>
    </row>
    <row r="92" spans="1:1">
      <c r="A92">
        <f>bud!A124</f>
        <v>0</v>
      </c>
    </row>
    <row r="93" spans="1:1">
      <c r="A93">
        <f>bud!A125</f>
        <v>0</v>
      </c>
    </row>
    <row r="94" spans="1:1">
      <c r="A94">
        <f>bud!A126</f>
        <v>0</v>
      </c>
    </row>
    <row r="95" spans="1:1">
      <c r="A95">
        <f>bud!A127</f>
        <v>0</v>
      </c>
    </row>
    <row r="96" spans="1:1">
      <c r="A96">
        <f>bud!A128</f>
        <v>0</v>
      </c>
    </row>
    <row r="97" spans="1:1">
      <c r="A97">
        <f>bud!A129</f>
        <v>0</v>
      </c>
    </row>
    <row r="98" spans="1:1">
      <c r="A98">
        <f>bud!A130</f>
        <v>0</v>
      </c>
    </row>
    <row r="99" spans="1:1">
      <c r="A99">
        <f>bud!A131</f>
        <v>0</v>
      </c>
    </row>
    <row r="100" spans="1:1">
      <c r="A100">
        <f>bud!A132</f>
        <v>0</v>
      </c>
    </row>
    <row r="101" spans="1:1">
      <c r="A101">
        <f>bud!A133</f>
        <v>0</v>
      </c>
    </row>
    <row r="102" spans="1:1">
      <c r="A102">
        <f>bud!A134</f>
        <v>0</v>
      </c>
    </row>
    <row r="103" spans="1:1">
      <c r="A103">
        <f>bud!A135</f>
        <v>0</v>
      </c>
    </row>
    <row r="104" spans="1:1">
      <c r="A104">
        <f>bud!A136</f>
        <v>0</v>
      </c>
    </row>
    <row r="105" spans="1:1">
      <c r="A105">
        <f>bud!A137</f>
        <v>0</v>
      </c>
    </row>
    <row r="106" spans="1:1">
      <c r="A106">
        <f>bud!A138</f>
        <v>0</v>
      </c>
    </row>
    <row r="107" spans="1:1">
      <c r="A107">
        <f>bud!A139</f>
        <v>0</v>
      </c>
    </row>
    <row r="108" spans="1:1">
      <c r="A108">
        <f>bud!A140</f>
        <v>0</v>
      </c>
    </row>
    <row r="109" spans="1:1">
      <c r="A109">
        <f>bud!A141</f>
        <v>0</v>
      </c>
    </row>
    <row r="110" spans="1:1">
      <c r="A110">
        <f>bud!A142</f>
        <v>0</v>
      </c>
    </row>
    <row r="111" spans="1:1">
      <c r="A111">
        <f>bud!A143</f>
        <v>0</v>
      </c>
    </row>
    <row r="112" spans="1:1">
      <c r="A112">
        <f>bud!A144</f>
        <v>0</v>
      </c>
    </row>
    <row r="113" spans="1:1">
      <c r="A113">
        <f>bud!A145</f>
        <v>0</v>
      </c>
    </row>
    <row r="114" spans="1:1">
      <c r="A114">
        <f>bud!A146</f>
        <v>0</v>
      </c>
    </row>
    <row r="115" spans="1:1">
      <c r="A115">
        <f>bud!A147</f>
        <v>0</v>
      </c>
    </row>
    <row r="116" spans="1:1">
      <c r="A116">
        <f>bud!A148</f>
        <v>0</v>
      </c>
    </row>
    <row r="117" spans="1:1">
      <c r="A117">
        <f>bud!A149</f>
        <v>0</v>
      </c>
    </row>
    <row r="118" spans="1:1">
      <c r="A118">
        <f>bud!A150</f>
        <v>0</v>
      </c>
    </row>
    <row r="119" spans="1:1">
      <c r="A119">
        <f>bud!A151</f>
        <v>0</v>
      </c>
    </row>
    <row r="120" spans="1:1">
      <c r="A120">
        <f>bud!A152</f>
        <v>0</v>
      </c>
    </row>
    <row r="121" spans="1:1">
      <c r="A121">
        <f>bud!A153</f>
        <v>0</v>
      </c>
    </row>
    <row r="122" spans="1:1">
      <c r="A122">
        <f>bud!A154</f>
        <v>0</v>
      </c>
    </row>
    <row r="123" spans="1:1">
      <c r="A123">
        <f>bud!A155</f>
        <v>0</v>
      </c>
    </row>
    <row r="124" spans="1:1">
      <c r="A124">
        <f>bud!A156</f>
        <v>0</v>
      </c>
    </row>
    <row r="125" spans="1:1">
      <c r="A125">
        <f>bud!A157</f>
        <v>0</v>
      </c>
    </row>
    <row r="126" spans="1:1">
      <c r="A126">
        <f>bud!A158</f>
        <v>0</v>
      </c>
    </row>
    <row r="127" spans="1:1">
      <c r="A127">
        <f>bud!A159</f>
        <v>0</v>
      </c>
    </row>
    <row r="128" spans="1:1">
      <c r="A128">
        <f>bud!A160</f>
        <v>0</v>
      </c>
    </row>
    <row r="129" spans="1:2">
      <c r="A129">
        <f>bud!A161</f>
        <v>0</v>
      </c>
    </row>
    <row r="130" spans="1:2">
      <c r="A130">
        <f>bud!A162</f>
        <v>0</v>
      </c>
    </row>
    <row r="131" spans="1:2">
      <c r="A131">
        <f>bud!A163</f>
        <v>0</v>
      </c>
      <c r="B131" t="e">
        <f>bud!V163/bud!U163</f>
        <v>#DIV/0!</v>
      </c>
    </row>
    <row r="132" spans="1:2">
      <c r="A132">
        <f>bud!A164</f>
        <v>0</v>
      </c>
      <c r="B132" t="e">
        <f>bud!V164/bud!U164</f>
        <v>#DIV/0!</v>
      </c>
    </row>
    <row r="133" spans="1:2">
      <c r="A133">
        <f>bud!A165</f>
        <v>0</v>
      </c>
      <c r="B133" t="e">
        <f>bud!V165/bud!U165</f>
        <v>#DIV/0!</v>
      </c>
    </row>
    <row r="134" spans="1:2">
      <c r="A134">
        <f>bud!A166</f>
        <v>0</v>
      </c>
      <c r="B134" t="e">
        <f>bud!V166/bud!U166</f>
        <v>#DIV/0!</v>
      </c>
    </row>
    <row r="135" spans="1:2">
      <c r="A135">
        <f>bud!A167</f>
        <v>0</v>
      </c>
      <c r="B135" t="e">
        <f>bud!V167/bud!U167</f>
        <v>#DIV/0!</v>
      </c>
    </row>
    <row r="136" spans="1:2">
      <c r="A136">
        <f>bud!A168</f>
        <v>0</v>
      </c>
      <c r="B136" t="e">
        <f>bud!V168/bud!U168</f>
        <v>#DIV/0!</v>
      </c>
    </row>
    <row r="137" spans="1:2">
      <c r="A137">
        <f>bud!A169</f>
        <v>0</v>
      </c>
      <c r="B137" t="e">
        <f>bud!V169/bud!U169</f>
        <v>#DIV/0!</v>
      </c>
    </row>
    <row r="138" spans="1:2">
      <c r="A138">
        <f>bud!A170</f>
        <v>0</v>
      </c>
      <c r="B138" t="e">
        <f>bud!V170/bud!U170</f>
        <v>#DIV/0!</v>
      </c>
    </row>
  </sheetData>
  <autoFilter ref="A1:D138" xr:uid="{C796B222-9223-6A43-8116-06636904D61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3B80-A60A-6A44-A3AE-847B047C9CCE}">
  <dimension ref="A1:P61"/>
  <sheetViews>
    <sheetView workbookViewId="0">
      <pane xSplit="1" ySplit="1" topLeftCell="C2" activePane="bottomRight" state="frozen"/>
      <selection pane="bottomRight" activeCell="C2" sqref="C2"/>
      <selection pane="bottomLeft" activeCell="D7" sqref="D7"/>
      <selection pane="topRight" activeCell="D7" sqref="D7"/>
    </sheetView>
  </sheetViews>
  <sheetFormatPr defaultColWidth="11.125" defaultRowHeight="15.6"/>
  <cols>
    <col min="1" max="1" width="40.625" bestFit="1" customWidth="1"/>
    <col min="2" max="2" width="15" bestFit="1" customWidth="1"/>
    <col min="3" max="3" width="13.125" style="2" bestFit="1" customWidth="1"/>
    <col min="4" max="8" width="14" style="2" bestFit="1" customWidth="1"/>
    <col min="9" max="9" width="14.125" style="2" bestFit="1" customWidth="1"/>
    <col min="10" max="11" width="13" style="2" bestFit="1" customWidth="1"/>
    <col min="12" max="12" width="14" style="2" bestFit="1" customWidth="1"/>
    <col min="13" max="14" width="13" style="2" bestFit="1" customWidth="1"/>
    <col min="15" max="15" width="14.125" style="2" bestFit="1" customWidth="1"/>
    <col min="16" max="16" width="13.125" style="2" bestFit="1" customWidth="1"/>
  </cols>
  <sheetData>
    <row r="1" spans="1:16">
      <c r="A1" s="4" t="s">
        <v>429</v>
      </c>
      <c r="B1" t="s">
        <v>430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431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432</v>
      </c>
    </row>
    <row r="2" spans="1:16">
      <c r="A2" t="s">
        <v>31</v>
      </c>
      <c r="B2" t="s">
        <v>433</v>
      </c>
      <c r="C2" s="2">
        <v>1783161.8050999981</v>
      </c>
      <c r="D2" s="2">
        <v>12482132.635699986</v>
      </c>
      <c r="E2" s="2">
        <v>8915809.0254999902</v>
      </c>
      <c r="F2" s="2">
        <v>7132647.2203999925</v>
      </c>
      <c r="G2" s="2">
        <v>5349485.4152999939</v>
      </c>
      <c r="H2" s="2">
        <v>0</v>
      </c>
      <c r="I2" s="2">
        <f>SUM(C2:H2)</f>
        <v>35663236.101999961</v>
      </c>
      <c r="J2" s="2">
        <v>218304.29969999992</v>
      </c>
      <c r="K2" s="2">
        <v>873217.19879999966</v>
      </c>
      <c r="L2" s="2">
        <v>1091521.4984999995</v>
      </c>
      <c r="M2" s="2">
        <v>0</v>
      </c>
      <c r="N2" s="2">
        <v>0</v>
      </c>
      <c r="O2" s="2">
        <v>0</v>
      </c>
      <c r="P2" s="2">
        <f>SUM(J2:O2)</f>
        <v>2183042.996999999</v>
      </c>
    </row>
    <row r="3" spans="1:16">
      <c r="A3" t="s">
        <v>31</v>
      </c>
      <c r="B3" t="s">
        <v>64</v>
      </c>
      <c r="C3" s="2">
        <v>3111395.5</v>
      </c>
      <c r="D3" s="2">
        <v>4848368.45</v>
      </c>
      <c r="E3" s="2">
        <v>4571502.8</v>
      </c>
      <c r="F3" s="2">
        <v>4390227.6000000006</v>
      </c>
      <c r="G3" s="2">
        <v>2834529.85</v>
      </c>
      <c r="H3" s="2">
        <v>2195113.8000000003</v>
      </c>
      <c r="I3" s="2">
        <f t="shared" ref="I3:I61" si="0">SUM(C3:H3)</f>
        <v>21951138.000000004</v>
      </c>
      <c r="J3" s="2">
        <v>3389912.1</v>
      </c>
      <c r="K3" s="2">
        <v>4469580</v>
      </c>
      <c r="L3" s="2">
        <v>3841342.35</v>
      </c>
      <c r="M3" s="2">
        <v>3219579.45</v>
      </c>
      <c r="N3" s="2">
        <v>3500677.05</v>
      </c>
      <c r="O3" s="2">
        <v>3042772.0500000003</v>
      </c>
      <c r="P3" s="2">
        <f t="shared" ref="P3:P61" si="1">SUM(J3:O3)</f>
        <v>21463863</v>
      </c>
    </row>
    <row r="4" spans="1:16">
      <c r="A4" t="s">
        <v>66</v>
      </c>
      <c r="B4" t="s">
        <v>433</v>
      </c>
      <c r="C4" s="2">
        <v>2953162.7471000003</v>
      </c>
      <c r="D4" s="2">
        <v>20672139.229700003</v>
      </c>
      <c r="E4" s="2">
        <v>14765813.735500004</v>
      </c>
      <c r="F4" s="2">
        <v>11812650.988400001</v>
      </c>
      <c r="G4" s="2">
        <v>5906325.4942000005</v>
      </c>
      <c r="H4" s="2">
        <v>2953162.7471000003</v>
      </c>
      <c r="I4" s="2">
        <f t="shared" si="0"/>
        <v>59063254.942000002</v>
      </c>
      <c r="J4" s="2">
        <v>3873179.0695500001</v>
      </c>
      <c r="K4" s="2">
        <v>7746358.1391000003</v>
      </c>
      <c r="L4" s="2">
        <v>11619537.20865</v>
      </c>
      <c r="M4" s="2">
        <v>2582119.3797000004</v>
      </c>
      <c r="N4" s="2">
        <v>0</v>
      </c>
      <c r="O4" s="2">
        <v>0</v>
      </c>
      <c r="P4" s="2">
        <f t="shared" si="1"/>
        <v>25821193.797000002</v>
      </c>
    </row>
    <row r="5" spans="1:16">
      <c r="A5" t="s">
        <v>66</v>
      </c>
      <c r="B5" t="s">
        <v>434</v>
      </c>
      <c r="C5" s="2">
        <v>0</v>
      </c>
      <c r="D5" s="2">
        <v>0</v>
      </c>
      <c r="E5" s="2">
        <v>2338601.0151000004</v>
      </c>
      <c r="F5" s="2">
        <v>3118134.6868000003</v>
      </c>
      <c r="G5" s="2">
        <v>2338601.0151000004</v>
      </c>
      <c r="H5" s="2">
        <v>0</v>
      </c>
      <c r="I5" s="2">
        <f t="shared" si="0"/>
        <v>7795336.7170000011</v>
      </c>
      <c r="J5" s="2">
        <v>1849843.9366666665</v>
      </c>
      <c r="K5" s="2">
        <v>2466458.5822222224</v>
      </c>
      <c r="L5" s="2">
        <v>1849843.9366666665</v>
      </c>
      <c r="M5" s="2">
        <v>0</v>
      </c>
      <c r="N5" s="2">
        <v>0</v>
      </c>
      <c r="O5" s="2">
        <v>0</v>
      </c>
      <c r="P5" s="2">
        <f t="shared" si="1"/>
        <v>6166146.4555555554</v>
      </c>
    </row>
    <row r="6" spans="1:16">
      <c r="A6" t="s">
        <v>67</v>
      </c>
      <c r="B6" t="s">
        <v>433</v>
      </c>
      <c r="C6" s="2">
        <v>1706014.7805999946</v>
      </c>
      <c r="D6" s="2">
        <v>11942103.46419996</v>
      </c>
      <c r="E6" s="2">
        <v>8530073.9029999729</v>
      </c>
      <c r="F6" s="2">
        <v>6824059.1223999783</v>
      </c>
      <c r="G6" s="2">
        <v>5118044.3417999828</v>
      </c>
      <c r="H6" s="2">
        <v>0</v>
      </c>
      <c r="I6" s="2">
        <f t="shared" si="0"/>
        <v>34120295.611999892</v>
      </c>
      <c r="J6" s="2">
        <v>3430766.7044999935</v>
      </c>
      <c r="K6" s="2">
        <v>8005122.3104999848</v>
      </c>
      <c r="L6" s="2">
        <v>6861533.4089999869</v>
      </c>
      <c r="M6" s="2">
        <v>4574355.6059999913</v>
      </c>
      <c r="N6" s="2">
        <v>0</v>
      </c>
      <c r="O6" s="2">
        <v>0</v>
      </c>
      <c r="P6" s="2">
        <f t="shared" si="1"/>
        <v>22871778.029999956</v>
      </c>
    </row>
    <row r="7" spans="1:16">
      <c r="A7" t="s">
        <v>67</v>
      </c>
      <c r="B7" t="s">
        <v>434</v>
      </c>
      <c r="C7" s="2">
        <v>0</v>
      </c>
      <c r="D7" s="2">
        <v>0</v>
      </c>
      <c r="E7" s="2">
        <v>549592.80000000005</v>
      </c>
      <c r="F7" s="2">
        <v>549592.80000000005</v>
      </c>
      <c r="G7" s="2">
        <v>274796.40000000002</v>
      </c>
      <c r="H7" s="2">
        <v>0</v>
      </c>
      <c r="I7" s="2">
        <f t="shared" si="0"/>
        <v>1373982</v>
      </c>
      <c r="J7" s="2">
        <v>1201606.8</v>
      </c>
      <c r="K7" s="2">
        <v>1201606.8</v>
      </c>
      <c r="L7" s="2">
        <v>600803.4</v>
      </c>
      <c r="M7" s="2">
        <v>0</v>
      </c>
      <c r="N7" s="2">
        <v>0</v>
      </c>
      <c r="O7" s="2">
        <v>0</v>
      </c>
      <c r="P7" s="2">
        <f t="shared" si="1"/>
        <v>3004017</v>
      </c>
    </row>
    <row r="8" spans="1:16">
      <c r="A8" t="s">
        <v>69</v>
      </c>
      <c r="C8" s="2">
        <v>0</v>
      </c>
      <c r="D8" s="2">
        <v>47252967.295200028</v>
      </c>
      <c r="E8" s="2">
        <v>70879450.942800045</v>
      </c>
      <c r="F8" s="2">
        <v>59066209.119000033</v>
      </c>
      <c r="G8" s="2">
        <v>35439725.471400023</v>
      </c>
      <c r="H8" s="2">
        <v>23626483.647600014</v>
      </c>
      <c r="I8" s="2">
        <f t="shared" si="0"/>
        <v>236264836.47600016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1"/>
        <v>0</v>
      </c>
    </row>
    <row r="9" spans="1:16">
      <c r="A9" t="s">
        <v>70</v>
      </c>
      <c r="C9" s="2">
        <v>0</v>
      </c>
      <c r="D9" s="2">
        <v>3420363.628000001</v>
      </c>
      <c r="E9" s="2">
        <v>10261090.884000001</v>
      </c>
      <c r="F9" s="2">
        <v>10261090.884000001</v>
      </c>
      <c r="G9" s="2">
        <v>10261090.884000001</v>
      </c>
      <c r="H9" s="2">
        <v>0</v>
      </c>
      <c r="I9" s="2">
        <f t="shared" si="0"/>
        <v>34203636.280000009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1"/>
        <v>0</v>
      </c>
    </row>
    <row r="10" spans="1:16">
      <c r="A10" t="s">
        <v>71</v>
      </c>
      <c r="C10" s="2">
        <v>1880640.1052999976</v>
      </c>
      <c r="D10" s="2">
        <v>5641920.3158999924</v>
      </c>
      <c r="E10" s="2">
        <v>5641920.3158999924</v>
      </c>
      <c r="F10" s="2">
        <v>3761280.2105999952</v>
      </c>
      <c r="G10" s="2">
        <v>1880640.1052999976</v>
      </c>
      <c r="H10" s="2">
        <v>0</v>
      </c>
      <c r="I10" s="2">
        <f t="shared" si="0"/>
        <v>18806401.052999977</v>
      </c>
      <c r="J10" s="2">
        <v>742779.20819999999</v>
      </c>
      <c r="K10" s="2">
        <v>1485558.4164</v>
      </c>
      <c r="L10" s="2">
        <v>1485558.4164</v>
      </c>
      <c r="M10" s="2">
        <v>1237965.3470000003</v>
      </c>
      <c r="N10" s="2">
        <v>0</v>
      </c>
      <c r="O10" s="2">
        <v>0</v>
      </c>
      <c r="P10" s="2">
        <f t="shared" si="1"/>
        <v>4951861.3880000003</v>
      </c>
    </row>
    <row r="11" spans="1:16">
      <c r="A11" t="s">
        <v>189</v>
      </c>
      <c r="C11" s="2">
        <v>0</v>
      </c>
      <c r="D11" s="2">
        <v>119475.60249999992</v>
      </c>
      <c r="E11" s="2">
        <v>119475.60249999992</v>
      </c>
      <c r="F11" s="2">
        <v>143370.72299999988</v>
      </c>
      <c r="G11" s="2">
        <v>71685.361499999941</v>
      </c>
      <c r="H11" s="2">
        <v>23895.120499999983</v>
      </c>
      <c r="I11" s="2">
        <f t="shared" si="0"/>
        <v>477902.40999999963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1"/>
        <v>0</v>
      </c>
    </row>
    <row r="12" spans="1:16">
      <c r="A12" t="s">
        <v>435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f t="shared" si="0"/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1"/>
        <v>0</v>
      </c>
    </row>
    <row r="13" spans="1:16">
      <c r="A13" t="s">
        <v>411</v>
      </c>
      <c r="C13" s="2">
        <v>0</v>
      </c>
      <c r="D13" s="2">
        <v>0</v>
      </c>
      <c r="E13" s="2">
        <v>253674.5639999999</v>
      </c>
      <c r="F13" s="2">
        <v>253674.5639999999</v>
      </c>
      <c r="G13" s="2">
        <v>63418.640999999974</v>
      </c>
      <c r="H13" s="2">
        <v>63418.640999999974</v>
      </c>
      <c r="I13" s="2">
        <f t="shared" si="0"/>
        <v>634186.40999999968</v>
      </c>
      <c r="J13" s="2">
        <v>71641.439999999988</v>
      </c>
      <c r="K13" s="2">
        <v>243580.89599999995</v>
      </c>
      <c r="L13" s="2">
        <v>243580.89599999995</v>
      </c>
      <c r="M13" s="2">
        <v>93133.871999999974</v>
      </c>
      <c r="N13" s="2">
        <v>64477.295999999973</v>
      </c>
      <c r="O13" s="2">
        <v>0</v>
      </c>
      <c r="P13" s="2">
        <f t="shared" si="1"/>
        <v>716414.39999999979</v>
      </c>
    </row>
    <row r="14" spans="1:16">
      <c r="A14" t="s">
        <v>150</v>
      </c>
      <c r="C14" s="2">
        <v>0</v>
      </c>
      <c r="D14" s="2">
        <v>169513.85</v>
      </c>
      <c r="E14" s="2">
        <v>423784.625</v>
      </c>
      <c r="F14" s="2">
        <v>508541.55</v>
      </c>
      <c r="G14" s="2">
        <v>254270.77499999999</v>
      </c>
      <c r="H14" s="2">
        <v>339027.7</v>
      </c>
      <c r="I14" s="2">
        <f t="shared" si="0"/>
        <v>1695138.4999999998</v>
      </c>
      <c r="J14" s="2">
        <v>87304.99500000001</v>
      </c>
      <c r="K14" s="2">
        <v>218262.48750000002</v>
      </c>
      <c r="L14" s="2">
        <v>261914.98499999999</v>
      </c>
      <c r="M14" s="2">
        <v>174609.99000000002</v>
      </c>
      <c r="N14" s="2">
        <v>87304.99500000001</v>
      </c>
      <c r="O14" s="2">
        <v>43652.497500000005</v>
      </c>
      <c r="P14" s="2">
        <f t="shared" si="1"/>
        <v>873049.95000000007</v>
      </c>
    </row>
    <row r="15" spans="1:16">
      <c r="A15" t="s">
        <v>436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f t="shared" si="0"/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1"/>
        <v>0</v>
      </c>
    </row>
    <row r="16" spans="1:16">
      <c r="A16" t="s">
        <v>159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f t="shared" si="0"/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1"/>
        <v>0</v>
      </c>
    </row>
    <row r="17" spans="1:16">
      <c r="A17" t="s">
        <v>437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f t="shared" si="0"/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1"/>
        <v>0</v>
      </c>
    </row>
    <row r="18" spans="1:16">
      <c r="A18" t="s">
        <v>162</v>
      </c>
      <c r="C18" s="2">
        <v>0</v>
      </c>
      <c r="D18" s="2">
        <v>234369.49389999986</v>
      </c>
      <c r="E18" s="2">
        <v>585923.7347499996</v>
      </c>
      <c r="F18" s="2">
        <v>585923.7347499996</v>
      </c>
      <c r="G18" s="2">
        <v>703108.48169999942</v>
      </c>
      <c r="H18" s="2">
        <v>234369.49389999986</v>
      </c>
      <c r="I18" s="2">
        <f t="shared" si="0"/>
        <v>2343694.9389999979</v>
      </c>
      <c r="J18" s="2">
        <v>146439.30060000005</v>
      </c>
      <c r="K18" s="2">
        <v>439317.90180000011</v>
      </c>
      <c r="L18" s="2">
        <v>439317.90180000011</v>
      </c>
      <c r="M18" s="2">
        <v>146439.30060000005</v>
      </c>
      <c r="N18" s="2">
        <v>146439.30060000005</v>
      </c>
      <c r="O18" s="2">
        <v>146439.30060000005</v>
      </c>
      <c r="P18" s="2">
        <f t="shared" si="1"/>
        <v>1464393.0060000003</v>
      </c>
    </row>
    <row r="19" spans="1:16">
      <c r="A19" t="s">
        <v>196</v>
      </c>
      <c r="C19" s="2">
        <v>0</v>
      </c>
      <c r="D19" s="2">
        <v>296077.63500000018</v>
      </c>
      <c r="E19" s="2">
        <v>888232.90500000049</v>
      </c>
      <c r="F19" s="2">
        <v>592155.27000000037</v>
      </c>
      <c r="G19" s="2">
        <v>592155.27000000037</v>
      </c>
      <c r="H19" s="2">
        <v>592155.27000000037</v>
      </c>
      <c r="I19" s="2">
        <f t="shared" si="0"/>
        <v>2960776.350000002</v>
      </c>
      <c r="J19" s="2">
        <v>184318.11000000002</v>
      </c>
      <c r="K19" s="2">
        <v>552954.33000000007</v>
      </c>
      <c r="L19" s="2">
        <v>552954.33000000007</v>
      </c>
      <c r="M19" s="2">
        <v>184318.11000000002</v>
      </c>
      <c r="N19" s="2">
        <v>184318.11000000002</v>
      </c>
      <c r="O19" s="2">
        <v>184318.11000000002</v>
      </c>
      <c r="P19" s="2">
        <f t="shared" si="1"/>
        <v>1843181.1000000003</v>
      </c>
    </row>
    <row r="20" spans="1:16">
      <c r="A20" t="s">
        <v>205</v>
      </c>
      <c r="C20" s="2">
        <v>0</v>
      </c>
      <c r="D20" s="2">
        <v>46231.316999999988</v>
      </c>
      <c r="E20" s="2">
        <v>92462.633999999976</v>
      </c>
      <c r="F20" s="2">
        <v>138693.95099999994</v>
      </c>
      <c r="G20" s="2">
        <v>138693.95099999994</v>
      </c>
      <c r="H20" s="2">
        <v>46231.316999999988</v>
      </c>
      <c r="I20" s="2">
        <f t="shared" si="0"/>
        <v>462313.16999999981</v>
      </c>
      <c r="J20" s="2">
        <v>50477.417999999983</v>
      </c>
      <c r="K20" s="2">
        <v>151432.25399999993</v>
      </c>
      <c r="L20" s="2">
        <v>100954.83599999997</v>
      </c>
      <c r="M20" s="2">
        <v>100954.83599999997</v>
      </c>
      <c r="N20" s="2">
        <v>50477.417999999983</v>
      </c>
      <c r="O20" s="2">
        <v>50477.417999999983</v>
      </c>
      <c r="P20" s="2">
        <f t="shared" si="1"/>
        <v>504774.17999999982</v>
      </c>
    </row>
    <row r="21" spans="1:16">
      <c r="A21" t="s">
        <v>438</v>
      </c>
      <c r="C21" s="2">
        <v>0</v>
      </c>
      <c r="D21" s="2">
        <v>139780.83679999999</v>
      </c>
      <c r="E21" s="2">
        <v>349452.092</v>
      </c>
      <c r="F21" s="2">
        <v>349452.092</v>
      </c>
      <c r="G21" s="2">
        <v>349452.092</v>
      </c>
      <c r="H21" s="2">
        <v>209671.25520000001</v>
      </c>
      <c r="I21" s="2">
        <f t="shared" si="0"/>
        <v>1397808.368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1"/>
        <v>0</v>
      </c>
    </row>
    <row r="22" spans="1:16">
      <c r="A22" t="s">
        <v>439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f t="shared" si="0"/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1"/>
        <v>0</v>
      </c>
    </row>
    <row r="23" spans="1:16">
      <c r="A23" t="s">
        <v>214</v>
      </c>
      <c r="C23" s="2">
        <v>0</v>
      </c>
      <c r="D23" s="2">
        <v>0</v>
      </c>
      <c r="E23" s="2">
        <v>189341.04750000004</v>
      </c>
      <c r="F23" s="2">
        <v>189341.04750000004</v>
      </c>
      <c r="G23" s="2">
        <v>189341.04750000004</v>
      </c>
      <c r="H23" s="2">
        <v>63113.682500000024</v>
      </c>
      <c r="I23" s="2">
        <f t="shared" si="0"/>
        <v>631136.82500000007</v>
      </c>
      <c r="J23" s="2">
        <v>0</v>
      </c>
      <c r="K23" s="2">
        <v>63150.840000000004</v>
      </c>
      <c r="L23" s="2">
        <v>63150.840000000004</v>
      </c>
      <c r="M23" s="2">
        <v>63150.840000000004</v>
      </c>
      <c r="N23" s="2">
        <v>21050.280000000002</v>
      </c>
      <c r="O23" s="2">
        <v>0</v>
      </c>
      <c r="P23" s="2">
        <f t="shared" si="1"/>
        <v>210502.80000000002</v>
      </c>
    </row>
    <row r="24" spans="1:16">
      <c r="A24" t="s">
        <v>440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f t="shared" si="0"/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1"/>
        <v>0</v>
      </c>
    </row>
    <row r="25" spans="1:16">
      <c r="A25" t="s">
        <v>399</v>
      </c>
      <c r="C25" s="2">
        <v>0</v>
      </c>
      <c r="D25" s="2">
        <v>0</v>
      </c>
      <c r="E25" s="2">
        <v>1424886.5112000003</v>
      </c>
      <c r="F25" s="2">
        <v>1424886.5112000003</v>
      </c>
      <c r="G25" s="2">
        <v>712443.25560000015</v>
      </c>
      <c r="H25" s="2">
        <v>0</v>
      </c>
      <c r="I25" s="2">
        <f t="shared" si="0"/>
        <v>3562216.2780000009</v>
      </c>
      <c r="J25" s="2">
        <v>0</v>
      </c>
      <c r="K25" s="2">
        <v>493344.31050000043</v>
      </c>
      <c r="L25" s="2">
        <v>657792.41400000057</v>
      </c>
      <c r="M25" s="2">
        <v>493344.31050000043</v>
      </c>
      <c r="N25" s="2">
        <v>0</v>
      </c>
      <c r="O25" s="2">
        <v>0</v>
      </c>
      <c r="P25" s="2">
        <f t="shared" si="1"/>
        <v>1644481.0350000013</v>
      </c>
    </row>
    <row r="26" spans="1:16">
      <c r="A26" t="s">
        <v>222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f t="shared" si="0"/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1"/>
        <v>0</v>
      </c>
    </row>
    <row r="27" spans="1:16">
      <c r="A27" t="s">
        <v>225</v>
      </c>
      <c r="C27" s="2">
        <v>0</v>
      </c>
      <c r="D27" s="2">
        <v>0</v>
      </c>
      <c r="E27" s="2">
        <v>37693.280000000006</v>
      </c>
      <c r="F27" s="2">
        <v>37693.280000000006</v>
      </c>
      <c r="G27" s="2">
        <v>18846.640000000003</v>
      </c>
      <c r="H27" s="2">
        <v>0</v>
      </c>
      <c r="I27" s="2">
        <f t="shared" si="0"/>
        <v>94233.200000000012</v>
      </c>
      <c r="J27" s="2">
        <v>0</v>
      </c>
      <c r="K27" s="2">
        <v>274480.27199999988</v>
      </c>
      <c r="L27" s="2">
        <v>274480.27199999988</v>
      </c>
      <c r="M27" s="2">
        <v>137240.13599999994</v>
      </c>
      <c r="N27" s="2">
        <v>0</v>
      </c>
      <c r="O27" s="2">
        <v>0</v>
      </c>
      <c r="P27" s="2">
        <f t="shared" si="1"/>
        <v>686200.6799999997</v>
      </c>
    </row>
    <row r="28" spans="1:16">
      <c r="A28" t="s">
        <v>441</v>
      </c>
      <c r="C28" s="2">
        <v>0</v>
      </c>
      <c r="D28" s="2">
        <v>0</v>
      </c>
      <c r="E28" s="2">
        <v>40707.888000000006</v>
      </c>
      <c r="F28" s="2">
        <v>67846.48000000001</v>
      </c>
      <c r="G28" s="2">
        <v>27138.592000000004</v>
      </c>
      <c r="H28" s="2">
        <v>0</v>
      </c>
      <c r="I28" s="2">
        <f t="shared" si="0"/>
        <v>135692.96000000002</v>
      </c>
      <c r="J28" s="2">
        <v>0</v>
      </c>
      <c r="K28" s="2">
        <v>182281.96799999999</v>
      </c>
      <c r="L28" s="2">
        <v>182281.96799999999</v>
      </c>
      <c r="M28" s="2">
        <v>91140.983999999997</v>
      </c>
      <c r="N28" s="2">
        <v>0</v>
      </c>
      <c r="O28" s="2">
        <v>0</v>
      </c>
      <c r="P28" s="2">
        <f t="shared" si="1"/>
        <v>455704.92</v>
      </c>
    </row>
    <row r="29" spans="1:16">
      <c r="A29" t="s">
        <v>401</v>
      </c>
      <c r="C29" s="2">
        <v>0</v>
      </c>
      <c r="D29" s="2">
        <v>0</v>
      </c>
      <c r="E29" s="2">
        <v>51164.67599999997</v>
      </c>
      <c r="F29" s="2">
        <v>51164.67599999997</v>
      </c>
      <c r="G29" s="2">
        <v>25582.337999999985</v>
      </c>
      <c r="H29" s="2">
        <v>0</v>
      </c>
      <c r="I29" s="2">
        <f t="shared" si="0"/>
        <v>127911.68999999993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f t="shared" si="1"/>
        <v>0</v>
      </c>
    </row>
    <row r="30" spans="1:16">
      <c r="A30" t="s">
        <v>237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f t="shared" si="0"/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f t="shared" si="1"/>
        <v>0</v>
      </c>
    </row>
    <row r="31" spans="1:16">
      <c r="A31" t="s">
        <v>442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f t="shared" si="0"/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f t="shared" si="1"/>
        <v>0</v>
      </c>
    </row>
    <row r="32" spans="1:16">
      <c r="A32" t="s">
        <v>240</v>
      </c>
      <c r="C32" s="2">
        <v>0</v>
      </c>
      <c r="D32" s="2">
        <v>50587.600000000006</v>
      </c>
      <c r="E32" s="2">
        <v>202350.40000000002</v>
      </c>
      <c r="F32" s="2">
        <v>151762.79999999999</v>
      </c>
      <c r="G32" s="2">
        <v>101175.20000000001</v>
      </c>
      <c r="H32" s="2">
        <v>0</v>
      </c>
      <c r="I32" s="2">
        <f t="shared" si="0"/>
        <v>505876.00000000006</v>
      </c>
      <c r="J32" s="2">
        <v>0</v>
      </c>
      <c r="K32" s="2">
        <v>137463.61499999999</v>
      </c>
      <c r="L32" s="2">
        <v>183284.82</v>
      </c>
      <c r="M32" s="2">
        <v>137463.61499999999</v>
      </c>
      <c r="N32" s="2">
        <v>0</v>
      </c>
      <c r="O32" s="2">
        <v>0</v>
      </c>
      <c r="P32" s="2">
        <f t="shared" si="1"/>
        <v>458212.05</v>
      </c>
    </row>
    <row r="33" spans="1:16">
      <c r="A33" t="s">
        <v>251</v>
      </c>
      <c r="C33" s="2">
        <v>0</v>
      </c>
      <c r="D33" s="2">
        <v>231330.57999999978</v>
      </c>
      <c r="E33" s="2">
        <v>925322.31999999913</v>
      </c>
      <c r="F33" s="2">
        <v>693991.73999999918</v>
      </c>
      <c r="G33" s="2">
        <v>462661.15999999957</v>
      </c>
      <c r="H33" s="2">
        <v>0</v>
      </c>
      <c r="I33" s="2">
        <f t="shared" si="0"/>
        <v>2313305.799999998</v>
      </c>
      <c r="J33" s="2">
        <v>0</v>
      </c>
      <c r="K33" s="2">
        <v>468633.05999999994</v>
      </c>
      <c r="L33" s="2">
        <v>624844.08000000007</v>
      </c>
      <c r="M33" s="2">
        <v>312422.04000000004</v>
      </c>
      <c r="N33" s="2">
        <v>156211.02000000002</v>
      </c>
      <c r="O33" s="2">
        <v>0</v>
      </c>
      <c r="P33" s="2">
        <f t="shared" si="1"/>
        <v>1562110.2000000002</v>
      </c>
    </row>
    <row r="34" spans="1:16">
      <c r="A34" t="s">
        <v>260</v>
      </c>
      <c r="C34" s="2">
        <v>0</v>
      </c>
      <c r="D34" s="2">
        <v>14736.397499999999</v>
      </c>
      <c r="E34" s="2">
        <v>29472.794999999998</v>
      </c>
      <c r="F34" s="2">
        <v>36840.993749999994</v>
      </c>
      <c r="G34" s="2">
        <v>44209.19249999999</v>
      </c>
      <c r="H34" s="2">
        <v>22104.596249999995</v>
      </c>
      <c r="I34" s="2">
        <f t="shared" si="0"/>
        <v>147363.97499999998</v>
      </c>
      <c r="J34" s="2">
        <v>19139.895000000004</v>
      </c>
      <c r="K34" s="2">
        <v>19139.895000000004</v>
      </c>
      <c r="L34" s="2">
        <v>57419.684999999998</v>
      </c>
      <c r="M34" s="2">
        <v>95699.475000000006</v>
      </c>
      <c r="N34" s="2">
        <v>0</v>
      </c>
      <c r="O34" s="2">
        <v>0</v>
      </c>
      <c r="P34" s="2">
        <f t="shared" si="1"/>
        <v>191398.95</v>
      </c>
    </row>
    <row r="35" spans="1:16">
      <c r="A35" t="s">
        <v>262</v>
      </c>
      <c r="C35" s="2">
        <v>0</v>
      </c>
      <c r="D35" s="2">
        <v>62815.087499999994</v>
      </c>
      <c r="E35" s="2">
        <v>104691.8125</v>
      </c>
      <c r="F35" s="2">
        <v>104691.8125</v>
      </c>
      <c r="G35" s="2">
        <v>104691.8125</v>
      </c>
      <c r="H35" s="2">
        <v>41876.725000000006</v>
      </c>
      <c r="I35" s="2">
        <f t="shared" si="0"/>
        <v>418767.25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P35" s="2">
        <f t="shared" si="1"/>
        <v>0</v>
      </c>
    </row>
    <row r="36" spans="1:16">
      <c r="A36" t="s">
        <v>412</v>
      </c>
      <c r="C36" s="2">
        <v>0</v>
      </c>
      <c r="D36" s="2">
        <v>214283.52000000002</v>
      </c>
      <c r="E36" s="2">
        <v>535708.80000000005</v>
      </c>
      <c r="F36" s="2">
        <v>642850.56000000006</v>
      </c>
      <c r="G36" s="2">
        <v>428567.04000000004</v>
      </c>
      <c r="H36" s="2">
        <v>321425.28000000003</v>
      </c>
      <c r="I36" s="2">
        <f t="shared" si="0"/>
        <v>2142835.2000000002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1"/>
        <v>0</v>
      </c>
    </row>
    <row r="37" spans="1:16">
      <c r="A37" t="s">
        <v>269</v>
      </c>
      <c r="C37" s="2">
        <v>0</v>
      </c>
      <c r="D37" s="2">
        <v>0</v>
      </c>
      <c r="E37" s="2">
        <v>718427.40199999977</v>
      </c>
      <c r="F37" s="2">
        <v>615794.91599999974</v>
      </c>
      <c r="G37" s="2">
        <v>513162.42999999982</v>
      </c>
      <c r="H37" s="2">
        <v>205264.97199999992</v>
      </c>
      <c r="I37" s="2">
        <f t="shared" si="0"/>
        <v>2052649.719999999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f t="shared" si="1"/>
        <v>0</v>
      </c>
    </row>
    <row r="38" spans="1:16">
      <c r="A38" t="s">
        <v>276</v>
      </c>
      <c r="C38" s="2">
        <v>0</v>
      </c>
      <c r="D38" s="2">
        <v>0</v>
      </c>
      <c r="E38" s="2">
        <v>0</v>
      </c>
      <c r="F38" s="2">
        <v>104972.05124999999</v>
      </c>
      <c r="G38" s="2">
        <v>69981.367499999993</v>
      </c>
      <c r="H38" s="2">
        <v>58317.806249999994</v>
      </c>
      <c r="I38" s="2">
        <f t="shared" si="0"/>
        <v>233271.22499999998</v>
      </c>
      <c r="J38" s="2">
        <v>0</v>
      </c>
      <c r="K38" s="2">
        <v>51664.5</v>
      </c>
      <c r="L38" s="2">
        <v>51664.5</v>
      </c>
      <c r="M38" s="2">
        <v>51664.5</v>
      </c>
      <c r="N38" s="2">
        <v>51664.5</v>
      </c>
      <c r="O38" s="2">
        <v>0</v>
      </c>
      <c r="P38" s="2">
        <f t="shared" si="1"/>
        <v>206658</v>
      </c>
    </row>
    <row r="39" spans="1:16">
      <c r="A39" t="s">
        <v>443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f t="shared" si="0"/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f t="shared" si="1"/>
        <v>0</v>
      </c>
    </row>
    <row r="40" spans="1:16">
      <c r="A40" t="s">
        <v>281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f t="shared" si="0"/>
        <v>0</v>
      </c>
      <c r="J40" s="2">
        <v>27706.590000000004</v>
      </c>
      <c r="K40" s="2">
        <v>69266.475000000006</v>
      </c>
      <c r="L40" s="2">
        <v>83119.76999999999</v>
      </c>
      <c r="M40" s="2">
        <v>55413.180000000008</v>
      </c>
      <c r="N40" s="2">
        <v>27706.590000000004</v>
      </c>
      <c r="O40" s="2">
        <v>13853.295000000002</v>
      </c>
      <c r="P40" s="2">
        <f t="shared" si="1"/>
        <v>277065.90000000002</v>
      </c>
    </row>
    <row r="41" spans="1:16">
      <c r="A41" t="s">
        <v>284</v>
      </c>
      <c r="C41" s="2">
        <v>0</v>
      </c>
      <c r="D41" s="2">
        <v>59104.187999999995</v>
      </c>
      <c r="E41" s="2">
        <v>147760.46999999997</v>
      </c>
      <c r="F41" s="2">
        <v>177312.56399999998</v>
      </c>
      <c r="G41" s="2">
        <v>177312.56399999998</v>
      </c>
      <c r="H41" s="2">
        <v>29552.093999999997</v>
      </c>
      <c r="I41" s="2">
        <f t="shared" si="0"/>
        <v>591041.88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f t="shared" si="1"/>
        <v>0</v>
      </c>
    </row>
    <row r="42" spans="1:16">
      <c r="A42" t="s">
        <v>444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f t="shared" si="0"/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f t="shared" si="1"/>
        <v>0</v>
      </c>
    </row>
    <row r="43" spans="1:16">
      <c r="A43" t="s">
        <v>445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f t="shared" si="0"/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f t="shared" si="1"/>
        <v>0</v>
      </c>
    </row>
    <row r="44" spans="1:16">
      <c r="A44" t="s">
        <v>297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f t="shared" si="0"/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f t="shared" si="1"/>
        <v>0</v>
      </c>
    </row>
    <row r="45" spans="1:16">
      <c r="A45" t="s">
        <v>300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f t="shared" si="0"/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f t="shared" si="1"/>
        <v>0</v>
      </c>
    </row>
    <row r="46" spans="1:16">
      <c r="A46" t="s">
        <v>303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f t="shared" si="0"/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f t="shared" si="1"/>
        <v>0</v>
      </c>
    </row>
    <row r="47" spans="1:16">
      <c r="A47" t="s">
        <v>446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f t="shared" si="0"/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f t="shared" si="1"/>
        <v>0</v>
      </c>
    </row>
    <row r="48" spans="1:16">
      <c r="A48" t="s">
        <v>316</v>
      </c>
      <c r="C48" s="2">
        <v>0</v>
      </c>
      <c r="D48" s="2">
        <v>58391.476000000002</v>
      </c>
      <c r="E48" s="2">
        <v>175174.42799999999</v>
      </c>
      <c r="F48" s="2">
        <v>145978.69</v>
      </c>
      <c r="G48" s="2">
        <v>145978.69</v>
      </c>
      <c r="H48" s="2">
        <v>58391.476000000002</v>
      </c>
      <c r="I48" s="2">
        <f t="shared" si="0"/>
        <v>583914.76</v>
      </c>
      <c r="J48" s="2">
        <v>128836.4</v>
      </c>
      <c r="K48" s="2">
        <v>257672.8</v>
      </c>
      <c r="L48" s="2">
        <v>386509.2</v>
      </c>
      <c r="M48" s="2">
        <v>193254.6</v>
      </c>
      <c r="N48" s="2">
        <v>193254.6</v>
      </c>
      <c r="O48" s="2">
        <v>128836.4</v>
      </c>
      <c r="P48" s="2">
        <f t="shared" si="1"/>
        <v>1288363.9999999998</v>
      </c>
    </row>
    <row r="49" spans="1:16">
      <c r="A49" t="s">
        <v>447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f t="shared" si="0"/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f t="shared" si="1"/>
        <v>0</v>
      </c>
    </row>
    <row r="50" spans="1:16">
      <c r="A50" t="s">
        <v>269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f t="shared" si="0"/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f t="shared" si="1"/>
        <v>0</v>
      </c>
    </row>
    <row r="51" spans="1:16">
      <c r="A51" t="s">
        <v>321</v>
      </c>
      <c r="C51" s="2">
        <v>0</v>
      </c>
      <c r="D51" s="2">
        <v>223750.80599999984</v>
      </c>
      <c r="E51" s="2">
        <v>372918.00999999978</v>
      </c>
      <c r="F51" s="2">
        <v>447501.61199999967</v>
      </c>
      <c r="G51" s="2">
        <v>298334.40799999982</v>
      </c>
      <c r="H51" s="2">
        <v>149167.20399999991</v>
      </c>
      <c r="I51" s="2">
        <f t="shared" si="0"/>
        <v>1491672.0399999991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f t="shared" si="1"/>
        <v>0</v>
      </c>
    </row>
    <row r="52" spans="1:16">
      <c r="A52" t="s">
        <v>448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f t="shared" si="0"/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f t="shared" si="1"/>
        <v>0</v>
      </c>
    </row>
    <row r="53" spans="1:16">
      <c r="A53" t="s">
        <v>326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f t="shared" si="0"/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f t="shared" si="1"/>
        <v>0</v>
      </c>
    </row>
    <row r="54" spans="1:16">
      <c r="A54" t="s">
        <v>449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f t="shared" si="0"/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f t="shared" si="1"/>
        <v>0</v>
      </c>
    </row>
    <row r="55" spans="1:16">
      <c r="A55" t="s">
        <v>347</v>
      </c>
      <c r="C55" s="2">
        <v>268845.92230000009</v>
      </c>
      <c r="D55" s="2">
        <v>806537.76690000016</v>
      </c>
      <c r="E55" s="2">
        <v>1344229.6115000001</v>
      </c>
      <c r="F55" s="2">
        <v>1613075.5338000003</v>
      </c>
      <c r="G55" s="2">
        <v>806537.76690000016</v>
      </c>
      <c r="H55" s="2">
        <v>537691.84460000019</v>
      </c>
      <c r="I55" s="2">
        <f t="shared" si="0"/>
        <v>5376918.4460000014</v>
      </c>
      <c r="J55" s="2">
        <v>144324.18000000005</v>
      </c>
      <c r="K55" s="2">
        <v>360810.45000000013</v>
      </c>
      <c r="L55" s="2">
        <v>432972.54000000004</v>
      </c>
      <c r="M55" s="2">
        <v>360810.45000000013</v>
      </c>
      <c r="N55" s="2">
        <v>144324.18000000005</v>
      </c>
      <c r="O55" s="2">
        <v>0</v>
      </c>
      <c r="P55" s="2">
        <f t="shared" si="1"/>
        <v>1443241.8000000003</v>
      </c>
    </row>
    <row r="56" spans="1:16">
      <c r="A56" t="s">
        <v>354</v>
      </c>
      <c r="C56" s="2">
        <v>0</v>
      </c>
      <c r="D56" s="2">
        <v>0</v>
      </c>
      <c r="E56" s="2">
        <v>158336.05519999994</v>
      </c>
      <c r="F56" s="2">
        <v>118752.04139999993</v>
      </c>
      <c r="G56" s="2">
        <v>79168.027599999972</v>
      </c>
      <c r="H56" s="2">
        <v>39584.013799999986</v>
      </c>
      <c r="I56" s="2">
        <f t="shared" si="0"/>
        <v>395840.1379999998</v>
      </c>
      <c r="J56" s="2">
        <v>0</v>
      </c>
      <c r="K56" s="2">
        <v>59430.995999999999</v>
      </c>
      <c r="L56" s="2">
        <v>79241.328000000009</v>
      </c>
      <c r="M56" s="2">
        <v>59430.995999999999</v>
      </c>
      <c r="N56" s="2">
        <v>0</v>
      </c>
      <c r="O56" s="2">
        <v>0</v>
      </c>
      <c r="P56" s="2">
        <f t="shared" si="1"/>
        <v>198103.32</v>
      </c>
    </row>
    <row r="57" spans="1:16">
      <c r="A57" t="s">
        <v>361</v>
      </c>
      <c r="C57" s="2">
        <v>0</v>
      </c>
      <c r="D57" s="2">
        <v>0</v>
      </c>
      <c r="E57" s="2">
        <v>413265.26999999984</v>
      </c>
      <c r="F57" s="2">
        <v>551020.35999999975</v>
      </c>
      <c r="G57" s="2">
        <v>413265.26999999984</v>
      </c>
      <c r="H57" s="2">
        <v>0</v>
      </c>
      <c r="I57" s="2">
        <f t="shared" si="0"/>
        <v>1377550.8999999994</v>
      </c>
      <c r="J57" s="2">
        <v>0</v>
      </c>
      <c r="K57" s="2">
        <v>122408.82</v>
      </c>
      <c r="L57" s="2">
        <v>122408.82</v>
      </c>
      <c r="M57" s="2">
        <v>163211.76</v>
      </c>
      <c r="N57" s="2">
        <v>0</v>
      </c>
      <c r="O57" s="2">
        <v>0</v>
      </c>
      <c r="P57" s="2">
        <f t="shared" si="1"/>
        <v>408029.4</v>
      </c>
    </row>
    <row r="58" spans="1:16">
      <c r="A58" t="s">
        <v>364</v>
      </c>
      <c r="C58" s="2">
        <v>0</v>
      </c>
      <c r="D58" s="2">
        <v>0</v>
      </c>
      <c r="E58" s="2">
        <v>495084.74999999988</v>
      </c>
      <c r="F58" s="2">
        <v>660112.99999999988</v>
      </c>
      <c r="G58" s="2">
        <v>412570.62499999988</v>
      </c>
      <c r="H58" s="2">
        <v>82514.124999999985</v>
      </c>
      <c r="I58" s="2">
        <f t="shared" si="0"/>
        <v>1650282.4999999995</v>
      </c>
      <c r="J58" s="2">
        <v>0</v>
      </c>
      <c r="K58" s="2">
        <v>386979.12</v>
      </c>
      <c r="L58" s="2">
        <v>515972.16000000003</v>
      </c>
      <c r="M58" s="2">
        <v>386979.12</v>
      </c>
      <c r="N58" s="2">
        <v>0</v>
      </c>
      <c r="O58" s="2">
        <v>0</v>
      </c>
      <c r="P58" s="2">
        <f t="shared" si="1"/>
        <v>1289930.3999999999</v>
      </c>
    </row>
    <row r="59" spans="1:16">
      <c r="A59" t="s">
        <v>369</v>
      </c>
      <c r="C59" s="2">
        <v>0</v>
      </c>
      <c r="D59" s="2">
        <v>0</v>
      </c>
      <c r="E59" s="2">
        <v>495478.25460000033</v>
      </c>
      <c r="F59" s="2">
        <v>743217.38190000039</v>
      </c>
      <c r="G59" s="2">
        <v>619347.81825000048</v>
      </c>
      <c r="H59" s="2">
        <v>619347.81825000048</v>
      </c>
      <c r="I59" s="2">
        <f t="shared" si="0"/>
        <v>2477391.2730000019</v>
      </c>
      <c r="J59" s="2">
        <v>0</v>
      </c>
      <c r="K59" s="2">
        <v>330327.4338</v>
      </c>
      <c r="L59" s="2">
        <v>440436.5784</v>
      </c>
      <c r="M59" s="2">
        <v>330327.4338</v>
      </c>
      <c r="N59" s="2">
        <v>0</v>
      </c>
      <c r="O59" s="2">
        <v>0</v>
      </c>
      <c r="P59" s="2">
        <f t="shared" si="1"/>
        <v>1101091.446</v>
      </c>
    </row>
    <row r="60" spans="1:16">
      <c r="A60" t="s">
        <v>376</v>
      </c>
      <c r="C60" s="2">
        <v>0</v>
      </c>
      <c r="D60" s="2">
        <v>0</v>
      </c>
      <c r="E60" s="2">
        <v>303675.26240000007</v>
      </c>
      <c r="F60" s="2">
        <v>455512.89360000007</v>
      </c>
      <c r="G60" s="2">
        <v>455512.89360000007</v>
      </c>
      <c r="H60" s="2">
        <v>303675.26240000007</v>
      </c>
      <c r="I60" s="2">
        <f t="shared" si="0"/>
        <v>1518376.3120000004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f t="shared" si="1"/>
        <v>0</v>
      </c>
    </row>
    <row r="61" spans="1:16">
      <c r="A61" t="s">
        <v>35</v>
      </c>
      <c r="C61" s="2">
        <v>0</v>
      </c>
      <c r="D61" s="2">
        <v>0</v>
      </c>
      <c r="E61" s="2">
        <v>0</v>
      </c>
      <c r="F61" s="2">
        <v>241935.375</v>
      </c>
      <c r="G61" s="2">
        <v>241935.375</v>
      </c>
      <c r="H61" s="2">
        <v>0</v>
      </c>
      <c r="I61" s="2">
        <f t="shared" si="0"/>
        <v>483870.75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f t="shared" si="1"/>
        <v>0</v>
      </c>
    </row>
  </sheetData>
  <sheetProtection algorithmName="SHA-512" hashValue="My1T+7VBipQWhgyiQnVkDiCpdUtkgeGREz53RMLq+JZCD0wFwhazMAqRuNip8YKc0sR5U/TA7CV4lRh2l+39Ug==" saltValue="E33JrKK2o9ez0DfogEm4gg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1C0A-F0A0-024C-B119-C5C417A0D044}">
  <dimension ref="A1:S61"/>
  <sheetViews>
    <sheetView workbookViewId="0">
      <pane xSplit="1" ySplit="1" topLeftCell="B2" activePane="bottomRight" state="frozen"/>
      <selection pane="bottomRight" activeCell="D7" sqref="D7"/>
      <selection pane="bottomLeft" activeCell="D7" sqref="D7"/>
      <selection pane="topRight" activeCell="D7" sqref="D7"/>
    </sheetView>
  </sheetViews>
  <sheetFormatPr defaultColWidth="11.125" defaultRowHeight="15.6"/>
  <cols>
    <col min="1" max="1" width="40.625" bestFit="1" customWidth="1"/>
    <col min="2" max="2" width="15" bestFit="1" customWidth="1"/>
    <col min="3" max="3" width="13" style="2" bestFit="1" customWidth="1"/>
    <col min="4" max="8" width="14" style="2" bestFit="1" customWidth="1"/>
    <col min="9" max="9" width="15" style="2" bestFit="1" customWidth="1"/>
    <col min="10" max="15" width="13" style="2" bestFit="1" customWidth="1"/>
    <col min="16" max="16" width="14" style="2" bestFit="1" customWidth="1"/>
    <col min="18" max="18" width="24" bestFit="1" customWidth="1"/>
  </cols>
  <sheetData>
    <row r="1" spans="1:19">
      <c r="A1" t="s">
        <v>429</v>
      </c>
      <c r="B1" t="s">
        <v>430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431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432</v>
      </c>
      <c r="R1" t="s">
        <v>450</v>
      </c>
      <c r="S1">
        <v>1.1299999999999999</v>
      </c>
    </row>
    <row r="2" spans="1:19">
      <c r="A2" t="s">
        <v>31</v>
      </c>
      <c r="B2" t="s">
        <v>433</v>
      </c>
      <c r="C2" s="2">
        <f>'sales bud'!C2/1.2-'cogs bud'!C2*$S$1</f>
        <v>448991.93450094794</v>
      </c>
      <c r="D2" s="2">
        <f>'sales bud'!D2/1.2-'cogs bud'!D2*$S$1</f>
        <v>3142943.541506636</v>
      </c>
      <c r="E2" s="2">
        <f>'sales bud'!E2/1.2-'cogs bud'!E2*$S$1</f>
        <v>2244959.6725047398</v>
      </c>
      <c r="F2" s="2">
        <f>'sales bud'!F2/1.2-'cogs bud'!F2*$S$1</f>
        <v>1795967.7380037918</v>
      </c>
      <c r="G2" s="2">
        <f>'sales bud'!G2/1.2-'cogs bud'!G2*$S$1</f>
        <v>1346975.8035028437</v>
      </c>
      <c r="H2" s="2">
        <f>'sales bud'!H2/1.2-'cogs bud'!H2*$S$1</f>
        <v>0</v>
      </c>
      <c r="I2" s="2">
        <f>SUM(C2:H2)</f>
        <v>8979838.6900189593</v>
      </c>
      <c r="J2" s="2">
        <f>'sales bud'!J2/1.2-'cogs bud'!J2*$S$1</f>
        <v>53015.13986212117</v>
      </c>
      <c r="K2" s="2">
        <f>'sales bud'!K2/1.2-'cogs bud'!K2*$S$1</f>
        <v>212060.55944848468</v>
      </c>
      <c r="L2" s="2">
        <f>'sales bud'!L2/1.2-'cogs bud'!L2*$S$1</f>
        <v>265075.699310606</v>
      </c>
      <c r="M2" s="2">
        <f>'sales bud'!M2/1.2-'cogs bud'!M2*$S$1</f>
        <v>0</v>
      </c>
      <c r="N2" s="2">
        <f>'sales bud'!N2/1.2-'cogs bud'!N2*$S$1</f>
        <v>0</v>
      </c>
      <c r="O2" s="2">
        <f>'sales bud'!O2/1.2-'cogs bud'!O2*$S$1</f>
        <v>0</v>
      </c>
      <c r="P2" s="2">
        <f>SUM(J2:O2)</f>
        <v>530151.39862121188</v>
      </c>
    </row>
    <row r="3" spans="1:19">
      <c r="A3" t="s">
        <v>31</v>
      </c>
      <c r="B3" t="s">
        <v>64</v>
      </c>
      <c r="C3" s="2">
        <f>'sales bud'!C3/1.2-'cogs bud'!C3*$S$1</f>
        <v>1234992.4667903529</v>
      </c>
      <c r="D3" s="2">
        <f>'sales bud'!D3/1.2-'cogs bud'!D3*$S$1</f>
        <v>1924098.2291859929</v>
      </c>
      <c r="E3" s="2">
        <f>'sales bud'!E3/1.2-'cogs bud'!E3*$S$1</f>
        <v>1813745.5233882191</v>
      </c>
      <c r="F3" s="2">
        <f>'sales bud'!F3/1.2-'cogs bud'!F3*$S$1</f>
        <v>1742135.9943877556</v>
      </c>
      <c r="G3" s="2">
        <f>'sales bud'!G3/1.2-'cogs bud'!G3*$S$1</f>
        <v>1124639.7609925792</v>
      </c>
      <c r="H3" s="2">
        <f>'sales bud'!H3/1.2-'cogs bud'!H3*$S$1</f>
        <v>871067.99719387782</v>
      </c>
      <c r="I3" s="2">
        <f t="shared" ref="I3:I61" si="0">SUM(C3:H3)</f>
        <v>8710679.9719387777</v>
      </c>
      <c r="J3" s="2">
        <f>'sales bud'!J3/1.2-'cogs bud'!J3*$S$1</f>
        <v>1343237.1238811589</v>
      </c>
      <c r="K3" s="2">
        <f>'sales bud'!K3/1.2-'cogs bud'!K3*$S$1</f>
        <v>1770908.8272294377</v>
      </c>
      <c r="L3" s="2">
        <f>'sales bud'!L3/1.2-'cogs bud'!L3*$S$1</f>
        <v>1521713.497046228</v>
      </c>
      <c r="M3" s="2">
        <f>'sales bud'!M3/1.2-'cogs bud'!M3*$S$1</f>
        <v>1275142.4026584735</v>
      </c>
      <c r="N3" s="2">
        <f>'sales bud'!N3/1.2-'cogs bud'!N3*$S$1</f>
        <v>1385524.0546008558</v>
      </c>
      <c r="O3" s="2">
        <f>'sales bud'!O3/1.2-'cogs bud'!O3*$S$1</f>
        <v>1204423.4456403325</v>
      </c>
      <c r="P3" s="2">
        <f t="shared" ref="P3:P61" si="1">SUM(J3:O3)</f>
        <v>8500949.3510564864</v>
      </c>
    </row>
    <row r="4" spans="1:19">
      <c r="A4" t="s">
        <v>66</v>
      </c>
      <c r="B4" t="s">
        <v>433</v>
      </c>
      <c r="C4" s="2">
        <f>'sales bud'!C4/1.2-'cogs bud'!C4*$S$1</f>
        <v>742879.14831447112</v>
      </c>
      <c r="D4" s="2">
        <f>'sales bud'!D4/1.2-'cogs bud'!D4*$S$1</f>
        <v>5200154.0382013004</v>
      </c>
      <c r="E4" s="2">
        <f>'sales bud'!E4/1.2-'cogs bud'!E4*$S$1</f>
        <v>3714395.7415723577</v>
      </c>
      <c r="F4" s="2">
        <f>'sales bud'!F4/1.2-'cogs bud'!F4*$S$1</f>
        <v>2971516.5932578845</v>
      </c>
      <c r="G4" s="2">
        <f>'sales bud'!G4/1.2-'cogs bud'!G4*$S$1</f>
        <v>1485758.2966289422</v>
      </c>
      <c r="H4" s="2">
        <f>'sales bud'!H4/1.2-'cogs bud'!H4*$S$1</f>
        <v>742879.14831447112</v>
      </c>
      <c r="I4" s="2">
        <f t="shared" si="0"/>
        <v>14857582.966289427</v>
      </c>
      <c r="J4" s="2">
        <f>'sales bud'!J4/1.2-'cogs bud'!J4*$S$1</f>
        <v>970974.92722666962</v>
      </c>
      <c r="K4" s="2">
        <f>'sales bud'!K4/1.2-'cogs bud'!K4*$S$1</f>
        <v>1941949.8544533392</v>
      </c>
      <c r="L4" s="2">
        <f>'sales bud'!L4/1.2-'cogs bud'!L4*$S$1</f>
        <v>2912924.7816800093</v>
      </c>
      <c r="M4" s="2">
        <f>'sales bud'!M4/1.2-'cogs bud'!M4*$S$1</f>
        <v>647316.61815111339</v>
      </c>
      <c r="N4" s="2">
        <f>'sales bud'!N4/1.2-'cogs bud'!N4*$S$1</f>
        <v>0</v>
      </c>
      <c r="O4" s="2">
        <f>'sales bud'!O4/1.2-'cogs bud'!O4*$S$1</f>
        <v>0</v>
      </c>
      <c r="P4" s="2">
        <f t="shared" si="1"/>
        <v>6473166.181511132</v>
      </c>
    </row>
    <row r="5" spans="1:19">
      <c r="A5" t="s">
        <v>66</v>
      </c>
      <c r="B5" t="s">
        <v>434</v>
      </c>
      <c r="C5" s="2">
        <f>'sales bud'!C5/1.2-'cogs bud'!C5*$S$1</f>
        <v>0</v>
      </c>
      <c r="D5" s="2">
        <f>'sales bud'!D5/1.2-'cogs bud'!D5*$S$1</f>
        <v>0</v>
      </c>
      <c r="E5" s="2">
        <f>'sales bud'!E5/1.2-'cogs bud'!E5*$S$1</f>
        <v>596663.57206991408</v>
      </c>
      <c r="F5" s="2">
        <f>'sales bud'!F5/1.2-'cogs bud'!F5*$S$1</f>
        <v>795551.42942655133</v>
      </c>
      <c r="G5" s="2">
        <f>'sales bud'!G5/1.2-'cogs bud'!G5*$S$1</f>
        <v>596663.57206991408</v>
      </c>
      <c r="H5" s="2">
        <f>'sales bud'!H5/1.2-'cogs bud'!H5*$S$1</f>
        <v>0</v>
      </c>
      <c r="I5" s="2">
        <f t="shared" si="0"/>
        <v>1988878.5735663795</v>
      </c>
      <c r="J5" s="2">
        <f>'sales bud'!J5/1.2-'cogs bud'!J5*$S$1</f>
        <v>464272.31352126715</v>
      </c>
      <c r="K5" s="2">
        <f>'sales bud'!K5/1.2-'cogs bud'!K5*$S$1</f>
        <v>619029.75136168953</v>
      </c>
      <c r="L5" s="2">
        <f>'sales bud'!L5/1.2-'cogs bud'!L5*$S$1</f>
        <v>464272.31352126715</v>
      </c>
      <c r="M5" s="2">
        <f>'sales bud'!M5/1.2-'cogs bud'!M5*$S$1</f>
        <v>0</v>
      </c>
      <c r="N5" s="2">
        <f>'sales bud'!N5/1.2-'cogs bud'!N5*$S$1</f>
        <v>0</v>
      </c>
      <c r="O5" s="2">
        <f>'sales bud'!O5/1.2-'cogs bud'!O5*$S$1</f>
        <v>0</v>
      </c>
      <c r="P5" s="2">
        <f t="shared" si="1"/>
        <v>1547574.3784042238</v>
      </c>
    </row>
    <row r="6" spans="1:19">
      <c r="A6" t="s">
        <v>67</v>
      </c>
      <c r="B6" t="s">
        <v>433</v>
      </c>
      <c r="C6" s="2">
        <f>'sales bud'!C6/1.2-'cogs bud'!C6*$S$1</f>
        <v>430107.96362065407</v>
      </c>
      <c r="D6" s="2">
        <f>'sales bud'!D6/1.2-'cogs bud'!D6*$S$1</f>
        <v>3010755.7453445792</v>
      </c>
      <c r="E6" s="2">
        <f>'sales bud'!E6/1.2-'cogs bud'!E6*$S$1</f>
        <v>2150539.8181032706</v>
      </c>
      <c r="F6" s="2">
        <f>'sales bud'!F6/1.2-'cogs bud'!F6*$S$1</f>
        <v>1720431.8544826163</v>
      </c>
      <c r="G6" s="2">
        <f>'sales bud'!G6/1.2-'cogs bud'!G6*$S$1</f>
        <v>1290323.890861962</v>
      </c>
      <c r="H6" s="2">
        <f>'sales bud'!H6/1.2-'cogs bud'!H6*$S$1</f>
        <v>0</v>
      </c>
      <c r="I6" s="2">
        <f t="shared" si="0"/>
        <v>8602159.2724130824</v>
      </c>
      <c r="J6" s="2">
        <f>'sales bud'!J6/1.2-'cogs bud'!J6*$S$1</f>
        <v>851535.16188937705</v>
      </c>
      <c r="K6" s="2">
        <f>'sales bud'!K6/1.2-'cogs bud'!K6*$S$1</f>
        <v>1986915.3777418807</v>
      </c>
      <c r="L6" s="2">
        <f>'sales bud'!L6/1.2-'cogs bud'!L6*$S$1</f>
        <v>1703070.3237787541</v>
      </c>
      <c r="M6" s="2">
        <f>'sales bud'!M6/1.2-'cogs bud'!M6*$S$1</f>
        <v>1135380.2158525027</v>
      </c>
      <c r="N6" s="2">
        <f>'sales bud'!N6/1.2-'cogs bud'!N6*$S$1</f>
        <v>0</v>
      </c>
      <c r="O6" s="2">
        <f>'sales bud'!O6/1.2-'cogs bud'!O6*$S$1</f>
        <v>0</v>
      </c>
      <c r="P6" s="2">
        <f t="shared" si="1"/>
        <v>5676901.0792625146</v>
      </c>
    </row>
    <row r="7" spans="1:19">
      <c r="A7" t="s">
        <v>67</v>
      </c>
      <c r="B7" t="s">
        <v>434</v>
      </c>
      <c r="C7" s="2">
        <f>'sales bud'!C7/1.2-'cogs bud'!C7*$S$1</f>
        <v>0</v>
      </c>
      <c r="D7" s="2">
        <f>'sales bud'!D7/1.2-'cogs bud'!D7*$S$1</f>
        <v>0</v>
      </c>
      <c r="E7" s="2">
        <f>'sales bud'!E7/1.2-'cogs bud'!E7*$S$1</f>
        <v>137936.35003092146</v>
      </c>
      <c r="F7" s="2">
        <f>'sales bud'!F7/1.2-'cogs bud'!F7*$S$1</f>
        <v>137936.35003092146</v>
      </c>
      <c r="G7" s="2">
        <f>'sales bud'!G7/1.2-'cogs bud'!G7*$S$1</f>
        <v>68968.175015460729</v>
      </c>
      <c r="H7" s="2">
        <f>'sales bud'!H7/1.2-'cogs bud'!H7*$S$1</f>
        <v>0</v>
      </c>
      <c r="I7" s="2">
        <f t="shared" si="0"/>
        <v>344840.87507730362</v>
      </c>
      <c r="J7" s="2">
        <f>'sales bud'!J7/1.2-'cogs bud'!J7*$S$1</f>
        <v>301578.28880643193</v>
      </c>
      <c r="K7" s="2">
        <f>'sales bud'!K7/1.2-'cogs bud'!K7*$S$1</f>
        <v>301578.28880643193</v>
      </c>
      <c r="L7" s="2">
        <f>'sales bud'!L7/1.2-'cogs bud'!L7*$S$1</f>
        <v>150789.14440321596</v>
      </c>
      <c r="M7" s="2">
        <f>'sales bud'!M7/1.2-'cogs bud'!M7*$S$1</f>
        <v>0</v>
      </c>
      <c r="N7" s="2">
        <f>'sales bud'!N7/1.2-'cogs bud'!N7*$S$1</f>
        <v>0</v>
      </c>
      <c r="O7" s="2">
        <f>'sales bud'!O7/1.2-'cogs bud'!O7*$S$1</f>
        <v>0</v>
      </c>
      <c r="P7" s="2">
        <f t="shared" si="1"/>
        <v>753945.72201607982</v>
      </c>
    </row>
    <row r="8" spans="1:19">
      <c r="A8" t="s">
        <v>69</v>
      </c>
      <c r="C8" s="2">
        <f>'sales bud'!C8/1.2-'cogs bud'!C8*$S$1</f>
        <v>0</v>
      </c>
      <c r="D8" s="2">
        <f>'sales bud'!D8/1.2-'cogs bud'!D8*$S$1</f>
        <v>7625978.3810934834</v>
      </c>
      <c r="E8" s="2">
        <f>'sales bud'!E8/1.2-'cogs bud'!E8*$S$1</f>
        <v>11438967.571640238</v>
      </c>
      <c r="F8" s="2">
        <f>'sales bud'!F8/1.2-'cogs bud'!F8*$S$1</f>
        <v>9532472.9763668552</v>
      </c>
      <c r="G8" s="2">
        <f>'sales bud'!G8/1.2-'cogs bud'!G8*$S$1</f>
        <v>5719483.7858201191</v>
      </c>
      <c r="H8" s="2">
        <f>'sales bud'!H8/1.2-'cogs bud'!H8*$S$1</f>
        <v>3812989.1905467417</v>
      </c>
      <c r="I8" s="2">
        <f t="shared" si="0"/>
        <v>38129891.905467443</v>
      </c>
      <c r="J8" s="2">
        <f>'sales bud'!J8/1.2-'cogs bud'!J8*$S$1</f>
        <v>0</v>
      </c>
      <c r="K8" s="2">
        <f>'sales bud'!K8/1.2-'cogs bud'!K8*$S$1</f>
        <v>0</v>
      </c>
      <c r="L8" s="2">
        <f>'sales bud'!L8/1.2-'cogs bud'!L8*$S$1</f>
        <v>0</v>
      </c>
      <c r="M8" s="2">
        <f>'sales bud'!M8/1.2-'cogs bud'!M8*$S$1</f>
        <v>0</v>
      </c>
      <c r="N8" s="2">
        <f>'sales bud'!N8/1.2-'cogs bud'!N8*$S$1</f>
        <v>0</v>
      </c>
      <c r="O8" s="2">
        <f>'sales bud'!O8/1.2-'cogs bud'!O8*$S$1</f>
        <v>0</v>
      </c>
      <c r="P8" s="2">
        <f t="shared" si="1"/>
        <v>0</v>
      </c>
    </row>
    <row r="9" spans="1:19">
      <c r="A9" t="s">
        <v>70</v>
      </c>
      <c r="C9" s="2">
        <f>'sales bud'!C9/1.2-'cogs bud'!C9*$S$1</f>
        <v>0</v>
      </c>
      <c r="D9" s="2">
        <f>'sales bud'!D9/1.2-'cogs bud'!D9*$S$1</f>
        <v>813529.62282312987</v>
      </c>
      <c r="E9" s="2">
        <f>'sales bud'!E9/1.2-'cogs bud'!E9*$S$1</f>
        <v>2440588.8684693882</v>
      </c>
      <c r="F9" s="2">
        <f>'sales bud'!F9/1.2-'cogs bud'!F9*$S$1</f>
        <v>2440588.8684693882</v>
      </c>
      <c r="G9" s="2">
        <f>'sales bud'!G9/1.2-'cogs bud'!G9*$S$1</f>
        <v>2440588.8684693882</v>
      </c>
      <c r="H9" s="2">
        <f>'sales bud'!H9/1.2-'cogs bud'!H9*$S$1</f>
        <v>0</v>
      </c>
      <c r="I9" s="2">
        <f t="shared" si="0"/>
        <v>8135296.228231295</v>
      </c>
      <c r="J9" s="2">
        <f>'sales bud'!J9/1.2-'cogs bud'!J9*$S$1</f>
        <v>0</v>
      </c>
      <c r="K9" s="2">
        <f>'sales bud'!K9/1.2-'cogs bud'!K9*$S$1</f>
        <v>0</v>
      </c>
      <c r="L9" s="2">
        <f>'sales bud'!L9/1.2-'cogs bud'!L9*$S$1</f>
        <v>0</v>
      </c>
      <c r="M9" s="2">
        <f>'sales bud'!M9/1.2-'cogs bud'!M9*$S$1</f>
        <v>0</v>
      </c>
      <c r="N9" s="2">
        <f>'sales bud'!N9/1.2-'cogs bud'!N9*$S$1</f>
        <v>0</v>
      </c>
      <c r="O9" s="2">
        <f>'sales bud'!O9/1.2-'cogs bud'!O9*$S$1</f>
        <v>0</v>
      </c>
      <c r="P9" s="2">
        <f t="shared" si="1"/>
        <v>0</v>
      </c>
    </row>
    <row r="10" spans="1:19">
      <c r="A10" t="s">
        <v>71</v>
      </c>
      <c r="C10" s="2">
        <f>'sales bud'!C10/1.2-'cogs bud'!C10*$S$1</f>
        <v>498828.8403698972</v>
      </c>
      <c r="D10" s="2">
        <f>'sales bud'!D10/1.2-'cogs bud'!D10*$S$1</f>
        <v>1496486.5211096918</v>
      </c>
      <c r="E10" s="2">
        <f>'sales bud'!E10/1.2-'cogs bud'!E10*$S$1</f>
        <v>1496486.5211096918</v>
      </c>
      <c r="F10" s="2">
        <f>'sales bud'!F10/1.2-'cogs bud'!F10*$S$1</f>
        <v>997657.68073979439</v>
      </c>
      <c r="G10" s="2">
        <f>'sales bud'!G10/1.2-'cogs bud'!G10*$S$1</f>
        <v>498828.8403698972</v>
      </c>
      <c r="H10" s="2">
        <f>'sales bud'!H10/1.2-'cogs bud'!H10*$S$1</f>
        <v>0</v>
      </c>
      <c r="I10" s="2">
        <f t="shared" si="0"/>
        <v>4988288.4036989715</v>
      </c>
      <c r="J10" s="2">
        <f>'sales bud'!J10/1.2-'cogs bud'!J10*$S$1</f>
        <v>192624.32219694078</v>
      </c>
      <c r="K10" s="2">
        <f>'sales bud'!K10/1.2-'cogs bud'!K10*$S$1</f>
        <v>385248.64439388155</v>
      </c>
      <c r="L10" s="2">
        <f>'sales bud'!L10/1.2-'cogs bud'!L10*$S$1</f>
        <v>385248.64439388155</v>
      </c>
      <c r="M10" s="2">
        <f>'sales bud'!M10/1.2-'cogs bud'!M10*$S$1</f>
        <v>321040.53699490137</v>
      </c>
      <c r="N10" s="2">
        <f>'sales bud'!N10/1.2-'cogs bud'!N10*$S$1</f>
        <v>0</v>
      </c>
      <c r="O10" s="2">
        <f>'sales bud'!O10/1.2-'cogs bud'!O10*$S$1</f>
        <v>0</v>
      </c>
      <c r="P10" s="2">
        <f t="shared" si="1"/>
        <v>1284162.1479796052</v>
      </c>
    </row>
    <row r="11" spans="1:19">
      <c r="A11" t="s">
        <v>189</v>
      </c>
      <c r="C11" s="2">
        <f>'sales bud'!C11/1.2-'cogs bud'!C11*$S$1</f>
        <v>0</v>
      </c>
      <c r="D11" s="2">
        <f>'sales bud'!D11/1.2-'cogs bud'!D11*$S$1</f>
        <v>42785.075495797479</v>
      </c>
      <c r="E11" s="2">
        <f>'sales bud'!E11/1.2-'cogs bud'!E11*$S$1</f>
        <v>42785.075495797479</v>
      </c>
      <c r="F11" s="2">
        <f>'sales bud'!F11/1.2-'cogs bud'!F11*$S$1</f>
        <v>51342.090594956957</v>
      </c>
      <c r="G11" s="2">
        <f>'sales bud'!G11/1.2-'cogs bud'!G11*$S$1</f>
        <v>25671.045297478478</v>
      </c>
      <c r="H11" s="2">
        <f>'sales bud'!H11/1.2-'cogs bud'!H11*$S$1</f>
        <v>8557.0150991594946</v>
      </c>
      <c r="I11" s="2">
        <f t="shared" si="0"/>
        <v>171140.30198318989</v>
      </c>
      <c r="J11" s="2">
        <f>'sales bud'!J11/1.2-'cogs bud'!J11*$S$1</f>
        <v>0</v>
      </c>
      <c r="K11" s="2">
        <f>'sales bud'!K11/1.2-'cogs bud'!K11*$S$1</f>
        <v>0</v>
      </c>
      <c r="L11" s="2">
        <f>'sales bud'!L11/1.2-'cogs bud'!L11*$S$1</f>
        <v>0</v>
      </c>
      <c r="M11" s="2">
        <f>'sales bud'!M11/1.2-'cogs bud'!M11*$S$1</f>
        <v>0</v>
      </c>
      <c r="N11" s="2">
        <f>'sales bud'!N11/1.2-'cogs bud'!N11*$S$1</f>
        <v>0</v>
      </c>
      <c r="O11" s="2">
        <f>'sales bud'!O11/1.2-'cogs bud'!O11*$S$1</f>
        <v>0</v>
      </c>
      <c r="P11" s="2">
        <f t="shared" si="1"/>
        <v>0</v>
      </c>
    </row>
    <row r="12" spans="1:19">
      <c r="A12" t="s">
        <v>435</v>
      </c>
      <c r="C12" s="2">
        <f>'sales bud'!C12/1.2-'cogs bud'!C12*$S$1</f>
        <v>0</v>
      </c>
      <c r="D12" s="2">
        <f>'sales bud'!D12/1.2-'cogs bud'!D12*$S$1</f>
        <v>0</v>
      </c>
      <c r="E12" s="2">
        <f>'sales bud'!E12/1.2-'cogs bud'!E12*$S$1</f>
        <v>0</v>
      </c>
      <c r="F12" s="2">
        <f>'sales bud'!F12/1.2-'cogs bud'!F12*$S$1</f>
        <v>0</v>
      </c>
      <c r="G12" s="2">
        <f>'sales bud'!G12/1.2-'cogs bud'!G12*$S$1</f>
        <v>0</v>
      </c>
      <c r="H12" s="2">
        <f>'sales bud'!H12/1.2-'cogs bud'!H12*$S$1</f>
        <v>0</v>
      </c>
      <c r="I12" s="2">
        <f t="shared" si="0"/>
        <v>0</v>
      </c>
      <c r="J12" s="2">
        <f>'sales bud'!J12/1.2-'cogs bud'!J12*$S$1</f>
        <v>0</v>
      </c>
      <c r="K12" s="2">
        <f>'sales bud'!K12/1.2-'cogs bud'!K12*$S$1</f>
        <v>0</v>
      </c>
      <c r="L12" s="2">
        <f>'sales bud'!L12/1.2-'cogs bud'!L12*$S$1</f>
        <v>0</v>
      </c>
      <c r="M12" s="2">
        <f>'sales bud'!M12/1.2-'cogs bud'!M12*$S$1</f>
        <v>0</v>
      </c>
      <c r="N12" s="2">
        <f>'sales bud'!N12/1.2-'cogs bud'!N12*$S$1</f>
        <v>0</v>
      </c>
      <c r="O12" s="2">
        <f>'sales bud'!O12/1.2-'cogs bud'!O12*$S$1</f>
        <v>0</v>
      </c>
      <c r="P12" s="2">
        <f t="shared" si="1"/>
        <v>0</v>
      </c>
    </row>
    <row r="13" spans="1:19">
      <c r="A13" t="s">
        <v>411</v>
      </c>
      <c r="C13" s="2">
        <f>'sales bud'!C13/1.2-'cogs bud'!C13*$S$1</f>
        <v>0</v>
      </c>
      <c r="D13" s="2">
        <f>'sales bud'!D13/1.2-'cogs bud'!D13*$S$1</f>
        <v>0</v>
      </c>
      <c r="E13" s="2">
        <f>'sales bud'!E13/1.2-'cogs bud'!E13*$S$1</f>
        <v>83553.554183673463</v>
      </c>
      <c r="F13" s="2">
        <f>'sales bud'!F13/1.2-'cogs bud'!F13*$S$1</f>
        <v>83553.554183673463</v>
      </c>
      <c r="G13" s="2">
        <f>'sales bud'!G13/1.2-'cogs bud'!G13*$S$1</f>
        <v>20888.388545918366</v>
      </c>
      <c r="H13" s="2">
        <f>'sales bud'!H13/1.2-'cogs bud'!H13*$S$1</f>
        <v>20888.388545918366</v>
      </c>
      <c r="I13" s="2">
        <f t="shared" si="0"/>
        <v>208883.88545918366</v>
      </c>
      <c r="J13" s="2">
        <f>'sales bud'!J13/1.2-'cogs bud'!J13*$S$1</f>
        <v>23596.756586270873</v>
      </c>
      <c r="K13" s="2">
        <f>'sales bud'!K13/1.2-'cogs bud'!K13*$S$1</f>
        <v>80228.97239332099</v>
      </c>
      <c r="L13" s="2">
        <f>'sales bud'!L13/1.2-'cogs bud'!L13*$S$1</f>
        <v>80228.97239332099</v>
      </c>
      <c r="M13" s="2">
        <f>'sales bud'!M13/1.2-'cogs bud'!M13*$S$1</f>
        <v>30675.783562152137</v>
      </c>
      <c r="N13" s="2">
        <f>'sales bud'!N13/1.2-'cogs bud'!N13*$S$1</f>
        <v>21237.080927643783</v>
      </c>
      <c r="O13" s="2">
        <f>'sales bud'!O13/1.2-'cogs bud'!O13*$S$1</f>
        <v>0</v>
      </c>
      <c r="P13" s="2">
        <f t="shared" si="1"/>
        <v>235967.56586270875</v>
      </c>
    </row>
    <row r="14" spans="1:19">
      <c r="A14" t="s">
        <v>150</v>
      </c>
      <c r="C14" s="2">
        <f>'sales bud'!C14/1.2-'cogs bud'!C14*$S$1</f>
        <v>0</v>
      </c>
      <c r="D14" s="2">
        <f>'sales bud'!D14/1.2-'cogs bud'!D14*$S$1</f>
        <v>52532.119829931995</v>
      </c>
      <c r="E14" s="2">
        <f>'sales bud'!E14/1.2-'cogs bud'!E14*$S$1</f>
        <v>131330.29957482999</v>
      </c>
      <c r="F14" s="2">
        <f>'sales bud'!F14/1.2-'cogs bud'!F14*$S$1</f>
        <v>157596.35948979598</v>
      </c>
      <c r="G14" s="2">
        <f>'sales bud'!G14/1.2-'cogs bud'!G14*$S$1</f>
        <v>78798.179744897992</v>
      </c>
      <c r="H14" s="2">
        <f>'sales bud'!H14/1.2-'cogs bud'!H14*$S$1</f>
        <v>105064.23965986399</v>
      </c>
      <c r="I14" s="2">
        <f t="shared" si="0"/>
        <v>525321.19829931995</v>
      </c>
      <c r="J14" s="2">
        <f>'sales bud'!J14/1.2-'cogs bud'!J14*$S$1</f>
        <v>27165.71153014843</v>
      </c>
      <c r="K14" s="2">
        <f>'sales bud'!K14/1.2-'cogs bud'!K14*$S$1</f>
        <v>67914.278825371104</v>
      </c>
      <c r="L14" s="2">
        <f>'sales bud'!L14/1.2-'cogs bud'!L14*$S$1</f>
        <v>81497.13459044529</v>
      </c>
      <c r="M14" s="2">
        <f>'sales bud'!M14/1.2-'cogs bud'!M14*$S$1</f>
        <v>54331.42306029686</v>
      </c>
      <c r="N14" s="2">
        <f>'sales bud'!N14/1.2-'cogs bud'!N14*$S$1</f>
        <v>27165.71153014843</v>
      </c>
      <c r="O14" s="2">
        <f>'sales bud'!O14/1.2-'cogs bud'!O14*$S$1</f>
        <v>13582.855765074215</v>
      </c>
      <c r="P14" s="2">
        <f t="shared" si="1"/>
        <v>271657.11530148436</v>
      </c>
    </row>
    <row r="15" spans="1:19">
      <c r="A15" t="s">
        <v>436</v>
      </c>
      <c r="C15" s="2">
        <f>'sales bud'!C15/1.2-'cogs bud'!C15*$S$1</f>
        <v>0</v>
      </c>
      <c r="D15" s="2">
        <f>'sales bud'!D15/1.2-'cogs bud'!D15*$S$1</f>
        <v>0</v>
      </c>
      <c r="E15" s="2">
        <f>'sales bud'!E15/1.2-'cogs bud'!E15*$S$1</f>
        <v>0</v>
      </c>
      <c r="F15" s="2">
        <f>'sales bud'!F15/1.2-'cogs bud'!F15*$S$1</f>
        <v>0</v>
      </c>
      <c r="G15" s="2">
        <f>'sales bud'!G15/1.2-'cogs bud'!G15*$S$1</f>
        <v>0</v>
      </c>
      <c r="H15" s="2">
        <f>'sales bud'!H15/1.2-'cogs bud'!H15*$S$1</f>
        <v>0</v>
      </c>
      <c r="I15" s="2">
        <f t="shared" si="0"/>
        <v>0</v>
      </c>
      <c r="J15" s="2">
        <f>'sales bud'!J15/1.2-'cogs bud'!J15*$S$1</f>
        <v>0</v>
      </c>
      <c r="K15" s="2">
        <f>'sales bud'!K15/1.2-'cogs bud'!K15*$S$1</f>
        <v>0</v>
      </c>
      <c r="L15" s="2">
        <f>'sales bud'!L15/1.2-'cogs bud'!L15*$S$1</f>
        <v>0</v>
      </c>
      <c r="M15" s="2">
        <f>'sales bud'!M15/1.2-'cogs bud'!M15*$S$1</f>
        <v>0</v>
      </c>
      <c r="N15" s="2">
        <f>'sales bud'!N15/1.2-'cogs bud'!N15*$S$1</f>
        <v>0</v>
      </c>
      <c r="O15" s="2">
        <f>'sales bud'!O15/1.2-'cogs bud'!O15*$S$1</f>
        <v>0</v>
      </c>
      <c r="P15" s="2">
        <f t="shared" si="1"/>
        <v>0</v>
      </c>
    </row>
    <row r="16" spans="1:19">
      <c r="A16" t="s">
        <v>159</v>
      </c>
      <c r="C16" s="2">
        <f>'sales bud'!C16/1.2-'cogs bud'!C16*$S$1</f>
        <v>0</v>
      </c>
      <c r="D16" s="2">
        <f>'sales bud'!D16/1.2-'cogs bud'!D16*$S$1</f>
        <v>0</v>
      </c>
      <c r="E16" s="2">
        <f>'sales bud'!E16/1.2-'cogs bud'!E16*$S$1</f>
        <v>0</v>
      </c>
      <c r="F16" s="2">
        <f>'sales bud'!F16/1.2-'cogs bud'!F16*$S$1</f>
        <v>0</v>
      </c>
      <c r="G16" s="2">
        <f>'sales bud'!G16/1.2-'cogs bud'!G16*$S$1</f>
        <v>0</v>
      </c>
      <c r="H16" s="2">
        <f>'sales bud'!H16/1.2-'cogs bud'!H16*$S$1</f>
        <v>0</v>
      </c>
      <c r="I16" s="2">
        <f t="shared" si="0"/>
        <v>0</v>
      </c>
      <c r="J16" s="2">
        <f>'sales bud'!J16/1.2-'cogs bud'!J16*$S$1</f>
        <v>0</v>
      </c>
      <c r="K16" s="2">
        <f>'sales bud'!K16/1.2-'cogs bud'!K16*$S$1</f>
        <v>0</v>
      </c>
      <c r="L16" s="2">
        <f>'sales bud'!L16/1.2-'cogs bud'!L16*$S$1</f>
        <v>0</v>
      </c>
      <c r="M16" s="2">
        <f>'sales bud'!M16/1.2-'cogs bud'!M16*$S$1</f>
        <v>0</v>
      </c>
      <c r="N16" s="2">
        <f>'sales bud'!N16/1.2-'cogs bud'!N16*$S$1</f>
        <v>0</v>
      </c>
      <c r="O16" s="2">
        <f>'sales bud'!O16/1.2-'cogs bud'!O16*$S$1</f>
        <v>0</v>
      </c>
      <c r="P16" s="2">
        <f t="shared" si="1"/>
        <v>0</v>
      </c>
    </row>
    <row r="17" spans="1:16">
      <c r="A17" t="s">
        <v>437</v>
      </c>
      <c r="C17" s="2">
        <f>'sales bud'!C17/1.2-'cogs bud'!C17*$S$1</f>
        <v>0</v>
      </c>
      <c r="D17" s="2">
        <f>'sales bud'!D17/1.2-'cogs bud'!D17*$S$1</f>
        <v>0</v>
      </c>
      <c r="E17" s="2">
        <f>'sales bud'!E17/1.2-'cogs bud'!E17*$S$1</f>
        <v>0</v>
      </c>
      <c r="F17" s="2">
        <f>'sales bud'!F17/1.2-'cogs bud'!F17*$S$1</f>
        <v>0</v>
      </c>
      <c r="G17" s="2">
        <f>'sales bud'!G17/1.2-'cogs bud'!G17*$S$1</f>
        <v>0</v>
      </c>
      <c r="H17" s="2">
        <f>'sales bud'!H17/1.2-'cogs bud'!H17*$S$1</f>
        <v>0</v>
      </c>
      <c r="I17" s="2">
        <f t="shared" si="0"/>
        <v>0</v>
      </c>
      <c r="J17" s="2">
        <f>'sales bud'!J17/1.2-'cogs bud'!J17*$S$1</f>
        <v>0</v>
      </c>
      <c r="K17" s="2">
        <f>'sales bud'!K17/1.2-'cogs bud'!K17*$S$1</f>
        <v>0</v>
      </c>
      <c r="L17" s="2">
        <f>'sales bud'!L17/1.2-'cogs bud'!L17*$S$1</f>
        <v>0</v>
      </c>
      <c r="M17" s="2">
        <f>'sales bud'!M17/1.2-'cogs bud'!M17*$S$1</f>
        <v>0</v>
      </c>
      <c r="N17" s="2">
        <f>'sales bud'!N17/1.2-'cogs bud'!N17*$S$1</f>
        <v>0</v>
      </c>
      <c r="O17" s="2">
        <f>'sales bud'!O17/1.2-'cogs bud'!O17*$S$1</f>
        <v>0</v>
      </c>
      <c r="P17" s="2">
        <f t="shared" si="1"/>
        <v>0</v>
      </c>
    </row>
    <row r="18" spans="1:16">
      <c r="A18" t="s">
        <v>162</v>
      </c>
      <c r="C18" s="2">
        <f>'sales bud'!C18/1.2-'cogs bud'!C18*$S$1</f>
        <v>0</v>
      </c>
      <c r="D18" s="2">
        <f>'sales bud'!D18/1.2-'cogs bud'!D18*$S$1</f>
        <v>64813.117030901733</v>
      </c>
      <c r="E18" s="2">
        <f>'sales bud'!E18/1.2-'cogs bud'!E18*$S$1</f>
        <v>162032.79257725429</v>
      </c>
      <c r="F18" s="2">
        <f>'sales bud'!F18/1.2-'cogs bud'!F18*$S$1</f>
        <v>162032.79257725429</v>
      </c>
      <c r="G18" s="2">
        <f>'sales bud'!G18/1.2-'cogs bud'!G18*$S$1</f>
        <v>194439.35109270521</v>
      </c>
      <c r="H18" s="2">
        <f>'sales bud'!H18/1.2-'cogs bud'!H18*$S$1</f>
        <v>64813.117030901733</v>
      </c>
      <c r="I18" s="2">
        <f t="shared" si="0"/>
        <v>648131.1703090173</v>
      </c>
      <c r="J18" s="2">
        <f>'sales bud'!J18/1.2-'cogs bud'!J18*$S$1</f>
        <v>40382.131900742141</v>
      </c>
      <c r="K18" s="2">
        <f>'sales bud'!K18/1.2-'cogs bud'!K18*$S$1</f>
        <v>121146.39570222647</v>
      </c>
      <c r="L18" s="2">
        <f>'sales bud'!L18/1.2-'cogs bud'!L18*$S$1</f>
        <v>121146.39570222647</v>
      </c>
      <c r="M18" s="2">
        <f>'sales bud'!M18/1.2-'cogs bud'!M18*$S$1</f>
        <v>40382.131900742141</v>
      </c>
      <c r="N18" s="2">
        <f>'sales bud'!N18/1.2-'cogs bud'!N18*$S$1</f>
        <v>40382.131900742141</v>
      </c>
      <c r="O18" s="2">
        <f>'sales bud'!O18/1.2-'cogs bud'!O18*$S$1</f>
        <v>40382.131900742141</v>
      </c>
      <c r="P18" s="2">
        <f t="shared" si="1"/>
        <v>403821.31900742144</v>
      </c>
    </row>
    <row r="19" spans="1:16">
      <c r="A19" t="s">
        <v>196</v>
      </c>
      <c r="C19" s="2">
        <f>'sales bud'!C19/1.2-'cogs bud'!C19*$S$1</f>
        <v>0</v>
      </c>
      <c r="D19" s="2">
        <f>'sales bud'!D19/1.2-'cogs bud'!D19*$S$1</f>
        <v>91578.464366883214</v>
      </c>
      <c r="E19" s="2">
        <f>'sales bud'!E19/1.2-'cogs bud'!E19*$S$1</f>
        <v>274735.39310064964</v>
      </c>
      <c r="F19" s="2">
        <f>'sales bud'!F19/1.2-'cogs bud'!F19*$S$1</f>
        <v>183156.92873376643</v>
      </c>
      <c r="G19" s="2">
        <f>'sales bud'!G19/1.2-'cogs bud'!G19*$S$1</f>
        <v>183156.92873376643</v>
      </c>
      <c r="H19" s="2">
        <f>'sales bud'!H19/1.2-'cogs bud'!H19*$S$1</f>
        <v>183156.92873376643</v>
      </c>
      <c r="I19" s="2">
        <f t="shared" si="0"/>
        <v>915784.64366883214</v>
      </c>
      <c r="J19" s="2">
        <f>'sales bud'!J19/1.2-'cogs bud'!J19*$S$1</f>
        <v>57160.6018719852</v>
      </c>
      <c r="K19" s="2">
        <f>'sales bud'!K19/1.2-'cogs bud'!K19*$S$1</f>
        <v>171481.80561595561</v>
      </c>
      <c r="L19" s="2">
        <f>'sales bud'!L19/1.2-'cogs bud'!L19*$S$1</f>
        <v>171481.80561595561</v>
      </c>
      <c r="M19" s="2">
        <f>'sales bud'!M19/1.2-'cogs bud'!M19*$S$1</f>
        <v>57160.6018719852</v>
      </c>
      <c r="N19" s="2">
        <f>'sales bud'!N19/1.2-'cogs bud'!N19*$S$1</f>
        <v>57160.6018719852</v>
      </c>
      <c r="O19" s="2">
        <f>'sales bud'!O19/1.2-'cogs bud'!O19*$S$1</f>
        <v>57160.6018719852</v>
      </c>
      <c r="P19" s="2">
        <f t="shared" si="1"/>
        <v>571606.01871985197</v>
      </c>
    </row>
    <row r="20" spans="1:16">
      <c r="A20" t="s">
        <v>205</v>
      </c>
      <c r="C20" s="2">
        <f>'sales bud'!C20/1.2-'cogs bud'!C20*$S$1</f>
        <v>0</v>
      </c>
      <c r="D20" s="2">
        <f>'sales bud'!D20/1.2-'cogs bud'!D20*$S$1</f>
        <v>14295.397959183672</v>
      </c>
      <c r="E20" s="2">
        <f>'sales bud'!E20/1.2-'cogs bud'!E20*$S$1</f>
        <v>28590.795918367345</v>
      </c>
      <c r="F20" s="2">
        <f>'sales bud'!F20/1.2-'cogs bud'!F20*$S$1</f>
        <v>42886.193877551006</v>
      </c>
      <c r="G20" s="2">
        <f>'sales bud'!G20/1.2-'cogs bud'!G20*$S$1</f>
        <v>42886.193877551006</v>
      </c>
      <c r="H20" s="2">
        <f>'sales bud'!H20/1.2-'cogs bud'!H20*$S$1</f>
        <v>14295.397959183672</v>
      </c>
      <c r="I20" s="2">
        <f t="shared" si="0"/>
        <v>142953.97959183672</v>
      </c>
      <c r="J20" s="2">
        <f>'sales bud'!J20/1.2-'cogs bud'!J20*$S$1</f>
        <v>14470.919302909089</v>
      </c>
      <c r="K20" s="2">
        <f>'sales bud'!K20/1.2-'cogs bud'!K20*$S$1</f>
        <v>43412.757908727261</v>
      </c>
      <c r="L20" s="2">
        <f>'sales bud'!L20/1.2-'cogs bud'!L20*$S$1</f>
        <v>28941.838605818179</v>
      </c>
      <c r="M20" s="2">
        <f>'sales bud'!M20/1.2-'cogs bud'!M20*$S$1</f>
        <v>28941.838605818179</v>
      </c>
      <c r="N20" s="2">
        <f>'sales bud'!N20/1.2-'cogs bud'!N20*$S$1</f>
        <v>14470.919302909089</v>
      </c>
      <c r="O20" s="2">
        <f>'sales bud'!O20/1.2-'cogs bud'!O20*$S$1</f>
        <v>14470.919302909089</v>
      </c>
      <c r="P20" s="2">
        <f t="shared" si="1"/>
        <v>144709.19302909088</v>
      </c>
    </row>
    <row r="21" spans="1:16">
      <c r="A21" t="s">
        <v>438</v>
      </c>
      <c r="C21" s="2">
        <f>'sales bud'!C21/1.2-'cogs bud'!C21*$S$1</f>
        <v>0</v>
      </c>
      <c r="D21" s="2">
        <f>'sales bud'!D21/1.2-'cogs bud'!D21*$S$1</f>
        <v>40169.701670068025</v>
      </c>
      <c r="E21" s="2">
        <f>'sales bud'!E21/1.2-'cogs bud'!E21*$S$1</f>
        <v>100424.25417517006</v>
      </c>
      <c r="F21" s="2">
        <f>'sales bud'!F21/1.2-'cogs bud'!F21*$S$1</f>
        <v>100424.25417517006</v>
      </c>
      <c r="G21" s="2">
        <f>'sales bud'!G21/1.2-'cogs bud'!G21*$S$1</f>
        <v>100424.25417517006</v>
      </c>
      <c r="H21" s="2">
        <f>'sales bud'!H21/1.2-'cogs bud'!H21*$S$1</f>
        <v>60254.552505102081</v>
      </c>
      <c r="I21" s="2">
        <f t="shared" si="0"/>
        <v>401697.01670068031</v>
      </c>
      <c r="J21" s="2">
        <f>'sales bud'!J21/1.2-'cogs bud'!J21*$S$1</f>
        <v>0</v>
      </c>
      <c r="K21" s="2">
        <f>'sales bud'!K21/1.2-'cogs bud'!K21*$S$1</f>
        <v>0</v>
      </c>
      <c r="L21" s="2">
        <f>'sales bud'!L21/1.2-'cogs bud'!L21*$S$1</f>
        <v>0</v>
      </c>
      <c r="M21" s="2">
        <f>'sales bud'!M21/1.2-'cogs bud'!M21*$S$1</f>
        <v>0</v>
      </c>
      <c r="N21" s="2">
        <f>'sales bud'!N21/1.2-'cogs bud'!N21*$S$1</f>
        <v>0</v>
      </c>
      <c r="O21" s="2">
        <f>'sales bud'!O21/1.2-'cogs bud'!O21*$S$1</f>
        <v>0</v>
      </c>
      <c r="P21" s="2">
        <f t="shared" si="1"/>
        <v>0</v>
      </c>
    </row>
    <row r="22" spans="1:16">
      <c r="A22" t="s">
        <v>439</v>
      </c>
      <c r="C22" s="2">
        <f>'sales bud'!C22/1.2-'cogs bud'!C22*$S$1</f>
        <v>0</v>
      </c>
      <c r="D22" s="2">
        <f>'sales bud'!D22/1.2-'cogs bud'!D22*$S$1</f>
        <v>0</v>
      </c>
      <c r="E22" s="2">
        <f>'sales bud'!E22/1.2-'cogs bud'!E22*$S$1</f>
        <v>0</v>
      </c>
      <c r="F22" s="2">
        <f>'sales bud'!F22/1.2-'cogs bud'!F22*$S$1</f>
        <v>0</v>
      </c>
      <c r="G22" s="2">
        <f>'sales bud'!G22/1.2-'cogs bud'!G22*$S$1</f>
        <v>0</v>
      </c>
      <c r="H22" s="2">
        <f>'sales bud'!H22/1.2-'cogs bud'!H22*$S$1</f>
        <v>0</v>
      </c>
      <c r="I22" s="2">
        <f t="shared" si="0"/>
        <v>0</v>
      </c>
      <c r="J22" s="2">
        <f>'sales bud'!J22/1.2-'cogs bud'!J22*$S$1</f>
        <v>0</v>
      </c>
      <c r="K22" s="2">
        <f>'sales bud'!K22/1.2-'cogs bud'!K22*$S$1</f>
        <v>0</v>
      </c>
      <c r="L22" s="2">
        <f>'sales bud'!L22/1.2-'cogs bud'!L22*$S$1</f>
        <v>0</v>
      </c>
      <c r="M22" s="2">
        <f>'sales bud'!M22/1.2-'cogs bud'!M22*$S$1</f>
        <v>0</v>
      </c>
      <c r="N22" s="2">
        <f>'sales bud'!N22/1.2-'cogs bud'!N22*$S$1</f>
        <v>0</v>
      </c>
      <c r="O22" s="2">
        <f>'sales bud'!O22/1.2-'cogs bud'!O22*$S$1</f>
        <v>0</v>
      </c>
      <c r="P22" s="2">
        <f t="shared" si="1"/>
        <v>0</v>
      </c>
    </row>
    <row r="23" spans="1:16">
      <c r="A23" t="s">
        <v>214</v>
      </c>
      <c r="C23" s="2">
        <f>'sales bud'!C23/1.2-'cogs bud'!C23*$S$1</f>
        <v>0</v>
      </c>
      <c r="D23" s="2">
        <f>'sales bud'!D23/1.2-'cogs bud'!D23*$S$1</f>
        <v>0</v>
      </c>
      <c r="E23" s="2">
        <f>'sales bud'!E23/1.2-'cogs bud'!E23*$S$1</f>
        <v>58547.015306122499</v>
      </c>
      <c r="F23" s="2">
        <f>'sales bud'!F23/1.2-'cogs bud'!F23*$S$1</f>
        <v>58547.015306122499</v>
      </c>
      <c r="G23" s="2">
        <f>'sales bud'!G23/1.2-'cogs bud'!G23*$S$1</f>
        <v>58547.015306122499</v>
      </c>
      <c r="H23" s="2">
        <f>'sales bud'!H23/1.2-'cogs bud'!H23*$S$1</f>
        <v>19515.6717687075</v>
      </c>
      <c r="I23" s="2">
        <f t="shared" si="0"/>
        <v>195156.71768707503</v>
      </c>
      <c r="J23" s="2">
        <f>'sales bud'!J23/1.2-'cogs bud'!J23*$S$1</f>
        <v>0</v>
      </c>
      <c r="K23" s="2">
        <f>'sales bud'!K23/1.2-'cogs bud'!K23*$S$1</f>
        <v>19527.161410018554</v>
      </c>
      <c r="L23" s="2">
        <f>'sales bud'!L23/1.2-'cogs bud'!L23*$S$1</f>
        <v>19527.161410018554</v>
      </c>
      <c r="M23" s="2">
        <f>'sales bud'!M23/1.2-'cogs bud'!M23*$S$1</f>
        <v>19527.161410018554</v>
      </c>
      <c r="N23" s="2">
        <f>'sales bud'!N23/1.2-'cogs bud'!N23*$S$1</f>
        <v>6509.0538033395187</v>
      </c>
      <c r="O23" s="2">
        <f>'sales bud'!O23/1.2-'cogs bud'!O23*$S$1</f>
        <v>0</v>
      </c>
      <c r="P23" s="2">
        <f t="shared" si="1"/>
        <v>65090.538033395183</v>
      </c>
    </row>
    <row r="24" spans="1:16">
      <c r="A24" t="s">
        <v>440</v>
      </c>
      <c r="C24" s="2">
        <f>'sales bud'!C24/1.2-'cogs bud'!C24*$S$1</f>
        <v>0</v>
      </c>
      <c r="D24" s="2">
        <f>'sales bud'!D24/1.2-'cogs bud'!D24*$S$1</f>
        <v>0</v>
      </c>
      <c r="E24" s="2">
        <f>'sales bud'!E24/1.2-'cogs bud'!E24*$S$1</f>
        <v>0</v>
      </c>
      <c r="F24" s="2">
        <f>'sales bud'!F24/1.2-'cogs bud'!F24*$S$1</f>
        <v>0</v>
      </c>
      <c r="G24" s="2">
        <f>'sales bud'!G24/1.2-'cogs bud'!G24*$S$1</f>
        <v>0</v>
      </c>
      <c r="H24" s="2">
        <f>'sales bud'!H24/1.2-'cogs bud'!H24*$S$1</f>
        <v>0</v>
      </c>
      <c r="I24" s="2">
        <f t="shared" si="0"/>
        <v>0</v>
      </c>
      <c r="J24" s="2">
        <f>'sales bud'!J24/1.2-'cogs bud'!J24*$S$1</f>
        <v>0</v>
      </c>
      <c r="K24" s="2">
        <f>'sales bud'!K24/1.2-'cogs bud'!K24*$S$1</f>
        <v>0</v>
      </c>
      <c r="L24" s="2">
        <f>'sales bud'!L24/1.2-'cogs bud'!L24*$S$1</f>
        <v>0</v>
      </c>
      <c r="M24" s="2">
        <f>'sales bud'!M24/1.2-'cogs bud'!M24*$S$1</f>
        <v>0</v>
      </c>
      <c r="N24" s="2">
        <f>'sales bud'!N24/1.2-'cogs bud'!N24*$S$1</f>
        <v>0</v>
      </c>
      <c r="O24" s="2">
        <f>'sales bud'!O24/1.2-'cogs bud'!O24*$S$1</f>
        <v>0</v>
      </c>
      <c r="P24" s="2">
        <f t="shared" si="1"/>
        <v>0</v>
      </c>
    </row>
    <row r="25" spans="1:16">
      <c r="A25" t="s">
        <v>399</v>
      </c>
      <c r="C25" s="2">
        <f>'sales bud'!C25/1.2-'cogs bud'!C25*$S$1</f>
        <v>0</v>
      </c>
      <c r="D25" s="2">
        <f>'sales bud'!D25/1.2-'cogs bud'!D25*$S$1</f>
        <v>0</v>
      </c>
      <c r="E25" s="2">
        <f>'sales bud'!E25/1.2-'cogs bud'!E25*$S$1</f>
        <v>357886.54679307365</v>
      </c>
      <c r="F25" s="2">
        <f>'sales bud'!F25/1.2-'cogs bud'!F25*$S$1</f>
        <v>357886.54679307365</v>
      </c>
      <c r="G25" s="2">
        <f>'sales bud'!G25/1.2-'cogs bud'!G25*$S$1</f>
        <v>178943.27339653682</v>
      </c>
      <c r="H25" s="2">
        <f>'sales bud'!H25/1.2-'cogs bud'!H25*$S$1</f>
        <v>0</v>
      </c>
      <c r="I25" s="2">
        <f t="shared" si="0"/>
        <v>894716.36698268412</v>
      </c>
      <c r="J25" s="2">
        <f>'sales bud'!J25/1.2-'cogs bud'!J25*$S$1</f>
        <v>0</v>
      </c>
      <c r="K25" s="2">
        <f>'sales bud'!K25/1.2-'cogs bud'!K25*$S$1</f>
        <v>123819.15028525062</v>
      </c>
      <c r="L25" s="2">
        <f>'sales bud'!L25/1.2-'cogs bud'!L25*$S$1</f>
        <v>165092.20038033416</v>
      </c>
      <c r="M25" s="2">
        <f>'sales bud'!M25/1.2-'cogs bud'!M25*$S$1</f>
        <v>123819.15028525062</v>
      </c>
      <c r="N25" s="2">
        <f>'sales bud'!N25/1.2-'cogs bud'!N25*$S$1</f>
        <v>0</v>
      </c>
      <c r="O25" s="2">
        <f>'sales bud'!O25/1.2-'cogs bud'!O25*$S$1</f>
        <v>0</v>
      </c>
      <c r="P25" s="2">
        <f t="shared" si="1"/>
        <v>412730.50095083541</v>
      </c>
    </row>
    <row r="26" spans="1:16">
      <c r="A26" t="s">
        <v>222</v>
      </c>
      <c r="C26" s="2">
        <f>'sales bud'!C26/1.2-'cogs bud'!C26*$S$1</f>
        <v>0</v>
      </c>
      <c r="D26" s="2">
        <f>'sales bud'!D26/1.2-'cogs bud'!D26*$S$1</f>
        <v>0</v>
      </c>
      <c r="E26" s="2">
        <f>'sales bud'!E26/1.2-'cogs bud'!E26*$S$1</f>
        <v>0</v>
      </c>
      <c r="F26" s="2">
        <f>'sales bud'!F26/1.2-'cogs bud'!F26*$S$1</f>
        <v>0</v>
      </c>
      <c r="G26" s="2">
        <f>'sales bud'!G26/1.2-'cogs bud'!G26*$S$1</f>
        <v>0</v>
      </c>
      <c r="H26" s="2">
        <f>'sales bud'!H26/1.2-'cogs bud'!H26*$S$1</f>
        <v>0</v>
      </c>
      <c r="I26" s="2">
        <f t="shared" si="0"/>
        <v>0</v>
      </c>
      <c r="J26" s="2">
        <f>'sales bud'!J26/1.2-'cogs bud'!J26*$S$1</f>
        <v>0</v>
      </c>
      <c r="K26" s="2">
        <f>'sales bud'!K26/1.2-'cogs bud'!K26*$S$1</f>
        <v>0</v>
      </c>
      <c r="L26" s="2">
        <f>'sales bud'!L26/1.2-'cogs bud'!L26*$S$1</f>
        <v>0</v>
      </c>
      <c r="M26" s="2">
        <f>'sales bud'!M26/1.2-'cogs bud'!M26*$S$1</f>
        <v>0</v>
      </c>
      <c r="N26" s="2">
        <f>'sales bud'!N26/1.2-'cogs bud'!N26*$S$1</f>
        <v>0</v>
      </c>
      <c r="O26" s="2">
        <f>'sales bud'!O26/1.2-'cogs bud'!O26*$S$1</f>
        <v>0</v>
      </c>
      <c r="P26" s="2">
        <f t="shared" si="1"/>
        <v>0</v>
      </c>
    </row>
    <row r="27" spans="1:16">
      <c r="A27" t="s">
        <v>225</v>
      </c>
      <c r="C27" s="2">
        <f>'sales bud'!C27/1.2-'cogs bud'!C27*$S$1</f>
        <v>0</v>
      </c>
      <c r="D27" s="2">
        <f>'sales bud'!D27/1.2-'cogs bud'!D27*$S$1</f>
        <v>0</v>
      </c>
      <c r="E27" s="2">
        <f>'sales bud'!E27/1.2-'cogs bud'!E27*$S$1</f>
        <v>13810.48550964188</v>
      </c>
      <c r="F27" s="2">
        <f>'sales bud'!F27/1.2-'cogs bud'!F27*$S$1</f>
        <v>13810.48550964188</v>
      </c>
      <c r="G27" s="2">
        <f>'sales bud'!G27/1.2-'cogs bud'!G27*$S$1</f>
        <v>6905.2427548209398</v>
      </c>
      <c r="H27" s="2">
        <f>'sales bud'!H27/1.2-'cogs bud'!H27*$S$1</f>
        <v>0</v>
      </c>
      <c r="I27" s="2">
        <f t="shared" si="0"/>
        <v>34526.213774104697</v>
      </c>
      <c r="J27" s="2">
        <f>'sales bud'!J27/1.2-'cogs bud'!J27*$S$1</f>
        <v>0</v>
      </c>
      <c r="K27" s="2">
        <f>'sales bud'!K27/1.2-'cogs bud'!K27*$S$1</f>
        <v>93368.899963636359</v>
      </c>
      <c r="L27" s="2">
        <f>'sales bud'!L27/1.2-'cogs bud'!L27*$S$1</f>
        <v>93368.899963636359</v>
      </c>
      <c r="M27" s="2">
        <f>'sales bud'!M27/1.2-'cogs bud'!M27*$S$1</f>
        <v>46684.449981818179</v>
      </c>
      <c r="N27" s="2">
        <f>'sales bud'!N27/1.2-'cogs bud'!N27*$S$1</f>
        <v>0</v>
      </c>
      <c r="O27" s="2">
        <f>'sales bud'!O27/1.2-'cogs bud'!O27*$S$1</f>
        <v>0</v>
      </c>
      <c r="P27" s="2">
        <f t="shared" si="1"/>
        <v>233422.2499090909</v>
      </c>
    </row>
    <row r="28" spans="1:16">
      <c r="A28" t="s">
        <v>441</v>
      </c>
      <c r="C28" s="2">
        <f>'sales bud'!C28/1.2-'cogs bud'!C28*$S$1</f>
        <v>0</v>
      </c>
      <c r="D28" s="2">
        <f>'sales bud'!D28/1.2-'cogs bud'!D28*$S$1</f>
        <v>0</v>
      </c>
      <c r="E28" s="2">
        <f>'sales bud'!E28/1.2-'cogs bud'!E28*$S$1</f>
        <v>14822.648557345263</v>
      </c>
      <c r="F28" s="2">
        <f>'sales bud'!F28/1.2-'cogs bud'!F28*$S$1</f>
        <v>24704.414262242102</v>
      </c>
      <c r="G28" s="2">
        <f>'sales bud'!G28/1.2-'cogs bud'!G28*$S$1</f>
        <v>9881.7657048968431</v>
      </c>
      <c r="H28" s="2">
        <f>'sales bud'!H28/1.2-'cogs bud'!H28*$S$1</f>
        <v>0</v>
      </c>
      <c r="I28" s="2">
        <f t="shared" si="0"/>
        <v>49408.828524484212</v>
      </c>
      <c r="J28" s="2">
        <f>'sales bud'!J28/1.2-'cogs bud'!J28*$S$1</f>
        <v>0</v>
      </c>
      <c r="K28" s="2">
        <f>'sales bud'!K28/1.2-'cogs bud'!K28*$S$1</f>
        <v>62965.144719851596</v>
      </c>
      <c r="L28" s="2">
        <f>'sales bud'!L28/1.2-'cogs bud'!L28*$S$1</f>
        <v>62965.144719851596</v>
      </c>
      <c r="M28" s="2">
        <f>'sales bud'!M28/1.2-'cogs bud'!M28*$S$1</f>
        <v>31482.572359925798</v>
      </c>
      <c r="N28" s="2">
        <f>'sales bud'!N28/1.2-'cogs bud'!N28*$S$1</f>
        <v>0</v>
      </c>
      <c r="O28" s="2">
        <f>'sales bud'!O28/1.2-'cogs bud'!O28*$S$1</f>
        <v>0</v>
      </c>
      <c r="P28" s="2">
        <f t="shared" si="1"/>
        <v>157412.861799629</v>
      </c>
    </row>
    <row r="29" spans="1:16">
      <c r="A29" t="s">
        <v>401</v>
      </c>
      <c r="C29" s="2">
        <f>'sales bud'!C29/1.2-'cogs bud'!C29*$S$1</f>
        <v>0</v>
      </c>
      <c r="D29" s="2">
        <f>'sales bud'!D29/1.2-'cogs bud'!D29*$S$1</f>
        <v>0</v>
      </c>
      <c r="E29" s="2">
        <f>'sales bud'!E29/1.2-'cogs bud'!E29*$S$1</f>
        <v>18258.71596727947</v>
      </c>
      <c r="F29" s="2">
        <f>'sales bud'!F29/1.2-'cogs bud'!F29*$S$1</f>
        <v>18258.71596727947</v>
      </c>
      <c r="G29" s="2">
        <f>'sales bud'!G29/1.2-'cogs bud'!G29*$S$1</f>
        <v>9129.3579836397348</v>
      </c>
      <c r="H29" s="2">
        <f>'sales bud'!H29/1.2-'cogs bud'!H29*$S$1</f>
        <v>0</v>
      </c>
      <c r="I29" s="2">
        <f t="shared" si="0"/>
        <v>45646.789918198672</v>
      </c>
      <c r="J29" s="2">
        <f>'sales bud'!J29/1.2-'cogs bud'!J29*$S$1</f>
        <v>0</v>
      </c>
      <c r="K29" s="2">
        <f>'sales bud'!K29/1.2-'cogs bud'!K29*$S$1</f>
        <v>0</v>
      </c>
      <c r="L29" s="2">
        <f>'sales bud'!L29/1.2-'cogs bud'!L29*$S$1</f>
        <v>0</v>
      </c>
      <c r="M29" s="2">
        <f>'sales bud'!M29/1.2-'cogs bud'!M29*$S$1</f>
        <v>0</v>
      </c>
      <c r="N29" s="2">
        <f>'sales bud'!N29/1.2-'cogs bud'!N29*$S$1</f>
        <v>0</v>
      </c>
      <c r="O29" s="2">
        <f>'sales bud'!O29/1.2-'cogs bud'!O29*$S$1</f>
        <v>0</v>
      </c>
      <c r="P29" s="2">
        <f t="shared" si="1"/>
        <v>0</v>
      </c>
    </row>
    <row r="30" spans="1:16">
      <c r="A30" t="s">
        <v>237</v>
      </c>
      <c r="C30" s="2">
        <f>'sales bud'!C30/1.2-'cogs bud'!C30*$S$1</f>
        <v>0</v>
      </c>
      <c r="D30" s="2">
        <f>'sales bud'!D30/1.2-'cogs bud'!D30*$S$1</f>
        <v>0</v>
      </c>
      <c r="E30" s="2">
        <f>'sales bud'!E30/1.2-'cogs bud'!E30*$S$1</f>
        <v>0</v>
      </c>
      <c r="F30" s="2">
        <f>'sales bud'!F30/1.2-'cogs bud'!F30*$S$1</f>
        <v>0</v>
      </c>
      <c r="G30" s="2">
        <f>'sales bud'!G30/1.2-'cogs bud'!G30*$S$1</f>
        <v>0</v>
      </c>
      <c r="H30" s="2">
        <f>'sales bud'!H30/1.2-'cogs bud'!H30*$S$1</f>
        <v>0</v>
      </c>
      <c r="I30" s="2">
        <f t="shared" si="0"/>
        <v>0</v>
      </c>
      <c r="J30" s="2">
        <f>'sales bud'!J30/1.2-'cogs bud'!J30*$S$1</f>
        <v>0</v>
      </c>
      <c r="K30" s="2">
        <f>'sales bud'!K30/1.2-'cogs bud'!K30*$S$1</f>
        <v>0</v>
      </c>
      <c r="L30" s="2">
        <f>'sales bud'!L30/1.2-'cogs bud'!L30*$S$1</f>
        <v>0</v>
      </c>
      <c r="M30" s="2">
        <f>'sales bud'!M30/1.2-'cogs bud'!M30*$S$1</f>
        <v>0</v>
      </c>
      <c r="N30" s="2">
        <f>'sales bud'!N30/1.2-'cogs bud'!N30*$S$1</f>
        <v>0</v>
      </c>
      <c r="O30" s="2">
        <f>'sales bud'!O30/1.2-'cogs bud'!O30*$S$1</f>
        <v>0</v>
      </c>
      <c r="P30" s="2">
        <f t="shared" si="1"/>
        <v>0</v>
      </c>
    </row>
    <row r="31" spans="1:16">
      <c r="A31" t="s">
        <v>442</v>
      </c>
      <c r="C31" s="2">
        <f>'sales bud'!C31/1.2-'cogs bud'!C31*$S$1</f>
        <v>0</v>
      </c>
      <c r="D31" s="2">
        <f>'sales bud'!D31/1.2-'cogs bud'!D31*$S$1</f>
        <v>0</v>
      </c>
      <c r="E31" s="2">
        <f>'sales bud'!E31/1.2-'cogs bud'!E31*$S$1</f>
        <v>0</v>
      </c>
      <c r="F31" s="2">
        <f>'sales bud'!F31/1.2-'cogs bud'!F31*$S$1</f>
        <v>0</v>
      </c>
      <c r="G31" s="2">
        <f>'sales bud'!G31/1.2-'cogs bud'!G31*$S$1</f>
        <v>0</v>
      </c>
      <c r="H31" s="2">
        <f>'sales bud'!H31/1.2-'cogs bud'!H31*$S$1</f>
        <v>0</v>
      </c>
      <c r="I31" s="2">
        <f t="shared" si="0"/>
        <v>0</v>
      </c>
      <c r="J31" s="2">
        <f>'sales bud'!J31/1.2-'cogs bud'!J31*$S$1</f>
        <v>0</v>
      </c>
      <c r="K31" s="2">
        <f>'sales bud'!K31/1.2-'cogs bud'!K31*$S$1</f>
        <v>0</v>
      </c>
      <c r="L31" s="2">
        <f>'sales bud'!L31/1.2-'cogs bud'!L31*$S$1</f>
        <v>0</v>
      </c>
      <c r="M31" s="2">
        <f>'sales bud'!M31/1.2-'cogs bud'!M31*$S$1</f>
        <v>0</v>
      </c>
      <c r="N31" s="2">
        <f>'sales bud'!N31/1.2-'cogs bud'!N31*$S$1</f>
        <v>0</v>
      </c>
      <c r="O31" s="2">
        <f>'sales bud'!O31/1.2-'cogs bud'!O31*$S$1</f>
        <v>0</v>
      </c>
      <c r="P31" s="2">
        <f t="shared" si="1"/>
        <v>0</v>
      </c>
    </row>
    <row r="32" spans="1:16">
      <c r="A32" t="s">
        <v>240</v>
      </c>
      <c r="C32" s="2">
        <f>'sales bud'!C32/1.2-'cogs bud'!C32*$S$1</f>
        <v>0</v>
      </c>
      <c r="D32" s="2">
        <f>'sales bud'!D32/1.2-'cogs bud'!D32*$S$1</f>
        <v>18052.779614325082</v>
      </c>
      <c r="E32" s="2">
        <f>'sales bud'!E32/1.2-'cogs bud'!E32*$S$1</f>
        <v>72211.118457300327</v>
      </c>
      <c r="F32" s="2">
        <f>'sales bud'!F32/1.2-'cogs bud'!F32*$S$1</f>
        <v>54158.338842975223</v>
      </c>
      <c r="G32" s="2">
        <f>'sales bud'!G32/1.2-'cogs bud'!G32*$S$1</f>
        <v>36105.559228650163</v>
      </c>
      <c r="H32" s="2">
        <f>'sales bud'!H32/1.2-'cogs bud'!H32*$S$1</f>
        <v>0</v>
      </c>
      <c r="I32" s="2">
        <f t="shared" si="0"/>
        <v>180527.79614325083</v>
      </c>
      <c r="J32" s="2">
        <f>'sales bud'!J32/1.2-'cogs bud'!J32*$S$1</f>
        <v>0</v>
      </c>
      <c r="K32" s="2">
        <f>'sales bud'!K32/1.2-'cogs bud'!K32*$S$1</f>
        <v>49055.506617895109</v>
      </c>
      <c r="L32" s="2">
        <f>'sales bud'!L32/1.2-'cogs bud'!L32*$S$1</f>
        <v>65407.342157193489</v>
      </c>
      <c r="M32" s="2">
        <f>'sales bud'!M32/1.2-'cogs bud'!M32*$S$1</f>
        <v>49055.506617895109</v>
      </c>
      <c r="N32" s="2">
        <f>'sales bud'!N32/1.2-'cogs bud'!N32*$S$1</f>
        <v>0</v>
      </c>
      <c r="O32" s="2">
        <f>'sales bud'!O32/1.2-'cogs bud'!O32*$S$1</f>
        <v>0</v>
      </c>
      <c r="P32" s="2">
        <f t="shared" si="1"/>
        <v>163518.35539298371</v>
      </c>
    </row>
    <row r="33" spans="1:16">
      <c r="A33" t="s">
        <v>251</v>
      </c>
      <c r="C33" s="2">
        <f>'sales bud'!C33/1.2-'cogs bud'!C33*$S$1</f>
        <v>0</v>
      </c>
      <c r="D33" s="2">
        <f>'sales bud'!D33/1.2-'cogs bud'!D33*$S$1</f>
        <v>71612.119880179322</v>
      </c>
      <c r="E33" s="2">
        <f>'sales bud'!E33/1.2-'cogs bud'!E33*$S$1</f>
        <v>286448.47952071729</v>
      </c>
      <c r="F33" s="2">
        <f>'sales bud'!F33/1.2-'cogs bud'!F33*$S$1</f>
        <v>214836.35964053788</v>
      </c>
      <c r="G33" s="2">
        <f>'sales bud'!G33/1.2-'cogs bud'!G33*$S$1</f>
        <v>143224.23976035864</v>
      </c>
      <c r="H33" s="2">
        <f>'sales bud'!H33/1.2-'cogs bud'!H33*$S$1</f>
        <v>0</v>
      </c>
      <c r="I33" s="2">
        <f t="shared" si="0"/>
        <v>716121.19880179316</v>
      </c>
      <c r="J33" s="2">
        <f>'sales bud'!J33/1.2-'cogs bud'!J33*$S$1</f>
        <v>0</v>
      </c>
      <c r="K33" s="2">
        <f>'sales bud'!K33/1.2-'cogs bud'!K33*$S$1</f>
        <v>144908.18181818185</v>
      </c>
      <c r="L33" s="2">
        <f>'sales bud'!L33/1.2-'cogs bud'!L33*$S$1</f>
        <v>193210.90909090918</v>
      </c>
      <c r="M33" s="2">
        <f>'sales bud'!M33/1.2-'cogs bud'!M33*$S$1</f>
        <v>96605.454545454588</v>
      </c>
      <c r="N33" s="2">
        <f>'sales bud'!N33/1.2-'cogs bud'!N33*$S$1</f>
        <v>48302.727272727294</v>
      </c>
      <c r="O33" s="2">
        <f>'sales bud'!O33/1.2-'cogs bud'!O33*$S$1</f>
        <v>0</v>
      </c>
      <c r="P33" s="2">
        <f t="shared" si="1"/>
        <v>483027.27272727294</v>
      </c>
    </row>
    <row r="34" spans="1:16">
      <c r="A34" t="s">
        <v>260</v>
      </c>
      <c r="C34" s="2">
        <f>'sales bud'!C34/1.2-'cogs bud'!C34*$S$1</f>
        <v>0</v>
      </c>
      <c r="D34" s="2">
        <f>'sales bud'!D34/1.2-'cogs bud'!D34*$S$1</f>
        <v>4556.7091836734699</v>
      </c>
      <c r="E34" s="2">
        <f>'sales bud'!E34/1.2-'cogs bud'!E34*$S$1</f>
        <v>9113.4183673469397</v>
      </c>
      <c r="F34" s="2">
        <f>'sales bud'!F34/1.2-'cogs bud'!F34*$S$1</f>
        <v>11391.772959183676</v>
      </c>
      <c r="G34" s="2">
        <f>'sales bud'!G34/1.2-'cogs bud'!G34*$S$1</f>
        <v>13670.12755102041</v>
      </c>
      <c r="H34" s="2">
        <f>'sales bud'!H34/1.2-'cogs bud'!H34*$S$1</f>
        <v>6835.0637755102052</v>
      </c>
      <c r="I34" s="2">
        <f t="shared" si="0"/>
        <v>45567.091836734704</v>
      </c>
      <c r="J34" s="2">
        <f>'sales bud'!J34/1.2-'cogs bud'!J34*$S$1</f>
        <v>5918.3348794063131</v>
      </c>
      <c r="K34" s="2">
        <f>'sales bud'!K34/1.2-'cogs bud'!K34*$S$1</f>
        <v>5918.3348794063131</v>
      </c>
      <c r="L34" s="2">
        <f>'sales bud'!L34/1.2-'cogs bud'!L34*$S$1</f>
        <v>17755.004638218932</v>
      </c>
      <c r="M34" s="2">
        <f>'sales bud'!M34/1.2-'cogs bud'!M34*$S$1</f>
        <v>29591.674397031558</v>
      </c>
      <c r="N34" s="2">
        <f>'sales bud'!N34/1.2-'cogs bud'!N34*$S$1</f>
        <v>0</v>
      </c>
      <c r="O34" s="2">
        <f>'sales bud'!O34/1.2-'cogs bud'!O34*$S$1</f>
        <v>0</v>
      </c>
      <c r="P34" s="2">
        <f t="shared" si="1"/>
        <v>59183.348794063117</v>
      </c>
    </row>
    <row r="35" spans="1:16">
      <c r="A35" t="s">
        <v>262</v>
      </c>
      <c r="C35" s="2">
        <f>'sales bud'!C35/1.2-'cogs bud'!C35*$S$1</f>
        <v>0</v>
      </c>
      <c r="D35" s="2">
        <f>'sales bud'!D35/1.2-'cogs bud'!D35*$S$1</f>
        <v>19423.341836734704</v>
      </c>
      <c r="E35" s="2">
        <f>'sales bud'!E35/1.2-'cogs bud'!E35*$S$1</f>
        <v>32372.23639455784</v>
      </c>
      <c r="F35" s="2">
        <f>'sales bud'!F35/1.2-'cogs bud'!F35*$S$1</f>
        <v>32372.23639455784</v>
      </c>
      <c r="G35" s="2">
        <f>'sales bud'!G35/1.2-'cogs bud'!G35*$S$1</f>
        <v>32372.23639455784</v>
      </c>
      <c r="H35" s="2">
        <f>'sales bud'!H35/1.2-'cogs bud'!H35*$S$1</f>
        <v>12948.89455782314</v>
      </c>
      <c r="I35" s="2">
        <f t="shared" si="0"/>
        <v>129488.94557823136</v>
      </c>
      <c r="J35" s="2">
        <f>'sales bud'!J35/1.2-'cogs bud'!J35*$S$1</f>
        <v>0</v>
      </c>
      <c r="K35" s="2">
        <f>'sales bud'!K35/1.2-'cogs bud'!K35*$S$1</f>
        <v>0</v>
      </c>
      <c r="L35" s="2">
        <f>'sales bud'!L35/1.2-'cogs bud'!L35*$S$1</f>
        <v>0</v>
      </c>
      <c r="M35" s="2">
        <f>'sales bud'!M35/1.2-'cogs bud'!M35*$S$1</f>
        <v>0</v>
      </c>
      <c r="N35" s="2">
        <f>'sales bud'!N35/1.2-'cogs bud'!N35*$S$1</f>
        <v>0</v>
      </c>
      <c r="O35" s="2">
        <f>'sales bud'!O35/1.2-'cogs bud'!O35*$S$1</f>
        <v>0</v>
      </c>
      <c r="P35" s="2">
        <f t="shared" si="1"/>
        <v>0</v>
      </c>
    </row>
    <row r="36" spans="1:16">
      <c r="A36" t="s">
        <v>412</v>
      </c>
      <c r="C36" s="2">
        <f>'sales bud'!C36/1.2-'cogs bud'!C36*$S$1</f>
        <v>0</v>
      </c>
      <c r="D36" s="2">
        <f>'sales bud'!D36/1.2-'cogs bud'!D36*$S$1</f>
        <v>66564.175265306156</v>
      </c>
      <c r="E36" s="2">
        <f>'sales bud'!E36/1.2-'cogs bud'!E36*$S$1</f>
        <v>166410.43816326541</v>
      </c>
      <c r="F36" s="2">
        <f>'sales bud'!F36/1.2-'cogs bud'!F36*$S$1</f>
        <v>199692.52579591848</v>
      </c>
      <c r="G36" s="2">
        <f>'sales bud'!G36/1.2-'cogs bud'!G36*$S$1</f>
        <v>133128.35053061231</v>
      </c>
      <c r="H36" s="2">
        <f>'sales bud'!H36/1.2-'cogs bud'!H36*$S$1</f>
        <v>99846.262897959241</v>
      </c>
      <c r="I36" s="2">
        <f t="shared" si="0"/>
        <v>665641.75265306153</v>
      </c>
      <c r="J36" s="2">
        <f>'sales bud'!J36/1.2-'cogs bud'!J36*$S$1</f>
        <v>0</v>
      </c>
      <c r="K36" s="2">
        <f>'sales bud'!K36/1.2-'cogs bud'!K36*$S$1</f>
        <v>0</v>
      </c>
      <c r="L36" s="2">
        <f>'sales bud'!L36/1.2-'cogs bud'!L36*$S$1</f>
        <v>0</v>
      </c>
      <c r="M36" s="2">
        <f>'sales bud'!M36/1.2-'cogs bud'!M36*$S$1</f>
        <v>0</v>
      </c>
      <c r="N36" s="2">
        <f>'sales bud'!N36/1.2-'cogs bud'!N36*$S$1</f>
        <v>0</v>
      </c>
      <c r="O36" s="2">
        <f>'sales bud'!O36/1.2-'cogs bud'!O36*$S$1</f>
        <v>0</v>
      </c>
      <c r="P36" s="2">
        <f t="shared" si="1"/>
        <v>0</v>
      </c>
    </row>
    <row r="37" spans="1:16">
      <c r="A37" t="s">
        <v>269</v>
      </c>
      <c r="C37" s="2">
        <f>'sales bud'!C37/1.2-'cogs bud'!C37*$S$1</f>
        <v>0</v>
      </c>
      <c r="D37" s="2">
        <f>'sales bud'!D37/1.2-'cogs bud'!D37*$S$1</f>
        <v>0</v>
      </c>
      <c r="E37" s="2">
        <f>'sales bud'!E37/1.2-'cogs bud'!E37*$S$1</f>
        <v>198453.11310663633</v>
      </c>
      <c r="F37" s="2">
        <f>'sales bud'!F37/1.2-'cogs bud'!F37*$S$1</f>
        <v>170102.66837711685</v>
      </c>
      <c r="G37" s="2">
        <f>'sales bud'!G37/1.2-'cogs bud'!G37*$S$1</f>
        <v>141752.22364759742</v>
      </c>
      <c r="H37" s="2">
        <f>'sales bud'!H37/1.2-'cogs bud'!H37*$S$1</f>
        <v>56700.889459038954</v>
      </c>
      <c r="I37" s="2">
        <f t="shared" si="0"/>
        <v>567008.89459038957</v>
      </c>
      <c r="J37" s="2">
        <f>'sales bud'!J37/1.2-'cogs bud'!J37*$S$1</f>
        <v>0</v>
      </c>
      <c r="K37" s="2">
        <f>'sales bud'!K37/1.2-'cogs bud'!K37*$S$1</f>
        <v>0</v>
      </c>
      <c r="L37" s="2">
        <f>'sales bud'!L37/1.2-'cogs bud'!L37*$S$1</f>
        <v>0</v>
      </c>
      <c r="M37" s="2">
        <f>'sales bud'!M37/1.2-'cogs bud'!M37*$S$1</f>
        <v>0</v>
      </c>
      <c r="N37" s="2">
        <f>'sales bud'!N37/1.2-'cogs bud'!N37*$S$1</f>
        <v>0</v>
      </c>
      <c r="O37" s="2">
        <f>'sales bud'!O37/1.2-'cogs bud'!O37*$S$1</f>
        <v>0</v>
      </c>
      <c r="P37" s="2">
        <f t="shared" si="1"/>
        <v>0</v>
      </c>
    </row>
    <row r="38" spans="1:16">
      <c r="A38" t="s">
        <v>276</v>
      </c>
      <c r="C38" s="2">
        <f>'sales bud'!C38/1.2-'cogs bud'!C38*$S$1</f>
        <v>0</v>
      </c>
      <c r="D38" s="2">
        <f>'sales bud'!D38/1.2-'cogs bud'!D38*$S$1</f>
        <v>0</v>
      </c>
      <c r="E38" s="2">
        <f>'sales bud'!E38/1.2-'cogs bud'!E38*$S$1</f>
        <v>0</v>
      </c>
      <c r="F38" s="2">
        <f>'sales bud'!F38/1.2-'cogs bud'!F38*$S$1</f>
        <v>32458.890306122448</v>
      </c>
      <c r="G38" s="2">
        <f>'sales bud'!G38/1.2-'cogs bud'!G38*$S$1</f>
        <v>21639.260204081635</v>
      </c>
      <c r="H38" s="2">
        <f>'sales bud'!H38/1.2-'cogs bud'!H38*$S$1</f>
        <v>18032.7168367347</v>
      </c>
      <c r="I38" s="2">
        <f t="shared" si="0"/>
        <v>72130.867346938787</v>
      </c>
      <c r="J38" s="2">
        <f>'sales bud'!J38/1.2-'cogs bud'!J38*$S$1</f>
        <v>0</v>
      </c>
      <c r="K38" s="2">
        <f>'sales bud'!K38/1.2-'cogs bud'!K38*$S$1</f>
        <v>15975.417439703157</v>
      </c>
      <c r="L38" s="2">
        <f>'sales bud'!L38/1.2-'cogs bud'!L38*$S$1</f>
        <v>15975.417439703157</v>
      </c>
      <c r="M38" s="2">
        <f>'sales bud'!M38/1.2-'cogs bud'!M38*$S$1</f>
        <v>15975.417439703157</v>
      </c>
      <c r="N38" s="2">
        <f>'sales bud'!N38/1.2-'cogs bud'!N38*$S$1</f>
        <v>15975.417439703157</v>
      </c>
      <c r="O38" s="2">
        <f>'sales bud'!O38/1.2-'cogs bud'!O38*$S$1</f>
        <v>0</v>
      </c>
      <c r="P38" s="2">
        <f t="shared" si="1"/>
        <v>63901.669758812626</v>
      </c>
    </row>
    <row r="39" spans="1:16">
      <c r="A39" t="s">
        <v>443</v>
      </c>
      <c r="C39" s="2">
        <f>'sales bud'!C39/1.2-'cogs bud'!C39*$S$1</f>
        <v>0</v>
      </c>
      <c r="D39" s="2">
        <f>'sales bud'!D39/1.2-'cogs bud'!D39*$S$1</f>
        <v>0</v>
      </c>
      <c r="E39" s="2">
        <f>'sales bud'!E39/1.2-'cogs bud'!E39*$S$1</f>
        <v>0</v>
      </c>
      <c r="F39" s="2">
        <f>'sales bud'!F39/1.2-'cogs bud'!F39*$S$1</f>
        <v>0</v>
      </c>
      <c r="G39" s="2">
        <f>'sales bud'!G39/1.2-'cogs bud'!G39*$S$1</f>
        <v>0</v>
      </c>
      <c r="H39" s="2">
        <f>'sales bud'!H39/1.2-'cogs bud'!H39*$S$1</f>
        <v>0</v>
      </c>
      <c r="I39" s="2">
        <f t="shared" si="0"/>
        <v>0</v>
      </c>
      <c r="J39" s="2">
        <f>'sales bud'!J39/1.2-'cogs bud'!J39*$S$1</f>
        <v>0</v>
      </c>
      <c r="K39" s="2">
        <f>'sales bud'!K39/1.2-'cogs bud'!K39*$S$1</f>
        <v>0</v>
      </c>
      <c r="L39" s="2">
        <f>'sales bud'!L39/1.2-'cogs bud'!L39*$S$1</f>
        <v>0</v>
      </c>
      <c r="M39" s="2">
        <f>'sales bud'!M39/1.2-'cogs bud'!M39*$S$1</f>
        <v>0</v>
      </c>
      <c r="N39" s="2">
        <f>'sales bud'!N39/1.2-'cogs bud'!N39*$S$1</f>
        <v>0</v>
      </c>
      <c r="O39" s="2">
        <f>'sales bud'!O39/1.2-'cogs bud'!O39*$S$1</f>
        <v>0</v>
      </c>
      <c r="P39" s="2">
        <f t="shared" si="1"/>
        <v>0</v>
      </c>
    </row>
    <row r="40" spans="1:16">
      <c r="A40" t="s">
        <v>281</v>
      </c>
      <c r="C40" s="2">
        <f>'sales bud'!C40/1.2-'cogs bud'!C40*$S$1</f>
        <v>0</v>
      </c>
      <c r="D40" s="2">
        <f>'sales bud'!D40/1.2-'cogs bud'!D40*$S$1</f>
        <v>0</v>
      </c>
      <c r="E40" s="2">
        <f>'sales bud'!E40/1.2-'cogs bud'!E40*$S$1</f>
        <v>0</v>
      </c>
      <c r="F40" s="2">
        <f>'sales bud'!F40/1.2-'cogs bud'!F40*$S$1</f>
        <v>0</v>
      </c>
      <c r="G40" s="2">
        <f>'sales bud'!G40/1.2-'cogs bud'!G40*$S$1</f>
        <v>0</v>
      </c>
      <c r="H40" s="2">
        <f>'sales bud'!H40/1.2-'cogs bud'!H40*$S$1</f>
        <v>0</v>
      </c>
      <c r="I40" s="2">
        <f t="shared" si="0"/>
        <v>0</v>
      </c>
      <c r="J40" s="2">
        <f>'sales bud'!J40/1.2-'cogs bud'!J40*$S$1</f>
        <v>7992.9022909090963</v>
      </c>
      <c r="K40" s="2">
        <f>'sales bud'!K40/1.2-'cogs bud'!K40*$S$1</f>
        <v>19982.255727272743</v>
      </c>
      <c r="L40" s="2">
        <f>'sales bud'!L40/1.2-'cogs bud'!L40*$S$1</f>
        <v>23978.706872727271</v>
      </c>
      <c r="M40" s="2">
        <f>'sales bud'!M40/1.2-'cogs bud'!M40*$S$1</f>
        <v>15985.804581818193</v>
      </c>
      <c r="N40" s="2">
        <f>'sales bud'!N40/1.2-'cogs bud'!N40*$S$1</f>
        <v>7992.9022909090963</v>
      </c>
      <c r="O40" s="2">
        <f>'sales bud'!O40/1.2-'cogs bud'!O40*$S$1</f>
        <v>3996.4511454545482</v>
      </c>
      <c r="P40" s="2">
        <f t="shared" si="1"/>
        <v>79929.022909090956</v>
      </c>
    </row>
    <row r="41" spans="1:16">
      <c r="A41" t="s">
        <v>284</v>
      </c>
      <c r="C41" s="2">
        <f>'sales bud'!C41/1.2-'cogs bud'!C41*$S$1</f>
        <v>0</v>
      </c>
      <c r="D41" s="2">
        <f>'sales bud'!D41/1.2-'cogs bud'!D41*$S$1</f>
        <v>18275.877551020414</v>
      </c>
      <c r="E41" s="2">
        <f>'sales bud'!E41/1.2-'cogs bud'!E41*$S$1</f>
        <v>45689.693877551006</v>
      </c>
      <c r="F41" s="2">
        <f>'sales bud'!F41/1.2-'cogs bud'!F41*$S$1</f>
        <v>54827.632653061242</v>
      </c>
      <c r="G41" s="2">
        <f>'sales bud'!G41/1.2-'cogs bud'!G41*$S$1</f>
        <v>54827.632653061242</v>
      </c>
      <c r="H41" s="2">
        <f>'sales bud'!H41/1.2-'cogs bud'!H41*$S$1</f>
        <v>9137.9387755102071</v>
      </c>
      <c r="I41" s="2">
        <f t="shared" si="0"/>
        <v>182758.77551020411</v>
      </c>
      <c r="J41" s="2">
        <f>'sales bud'!J41/1.2-'cogs bud'!J41*$S$1</f>
        <v>0</v>
      </c>
      <c r="K41" s="2">
        <f>'sales bud'!K41/1.2-'cogs bud'!K41*$S$1</f>
        <v>0</v>
      </c>
      <c r="L41" s="2">
        <f>'sales bud'!L41/1.2-'cogs bud'!L41*$S$1</f>
        <v>0</v>
      </c>
      <c r="M41" s="2">
        <f>'sales bud'!M41/1.2-'cogs bud'!M41*$S$1</f>
        <v>0</v>
      </c>
      <c r="N41" s="2">
        <f>'sales bud'!N41/1.2-'cogs bud'!N41*$S$1</f>
        <v>0</v>
      </c>
      <c r="O41" s="2">
        <f>'sales bud'!O41/1.2-'cogs bud'!O41*$S$1</f>
        <v>0</v>
      </c>
      <c r="P41" s="2">
        <f t="shared" si="1"/>
        <v>0</v>
      </c>
    </row>
    <row r="42" spans="1:16">
      <c r="A42" t="s">
        <v>444</v>
      </c>
      <c r="C42" s="2">
        <f>'sales bud'!C42/1.2-'cogs bud'!C42*$S$1</f>
        <v>0</v>
      </c>
      <c r="D42" s="2">
        <f>'sales bud'!D42/1.2-'cogs bud'!D42*$S$1</f>
        <v>0</v>
      </c>
      <c r="E42" s="2">
        <f>'sales bud'!E42/1.2-'cogs bud'!E42*$S$1</f>
        <v>0</v>
      </c>
      <c r="F42" s="2">
        <f>'sales bud'!F42/1.2-'cogs bud'!F42*$S$1</f>
        <v>0</v>
      </c>
      <c r="G42" s="2">
        <f>'sales bud'!G42/1.2-'cogs bud'!G42*$S$1</f>
        <v>0</v>
      </c>
      <c r="H42" s="2">
        <f>'sales bud'!H42/1.2-'cogs bud'!H42*$S$1</f>
        <v>0</v>
      </c>
      <c r="I42" s="2">
        <f t="shared" si="0"/>
        <v>0</v>
      </c>
      <c r="J42" s="2">
        <f>'sales bud'!J42/1.2-'cogs bud'!J42*$S$1</f>
        <v>0</v>
      </c>
      <c r="K42" s="2">
        <f>'sales bud'!K42/1.2-'cogs bud'!K42*$S$1</f>
        <v>0</v>
      </c>
      <c r="L42" s="2">
        <f>'sales bud'!L42/1.2-'cogs bud'!L42*$S$1</f>
        <v>0</v>
      </c>
      <c r="M42" s="2">
        <f>'sales bud'!M42/1.2-'cogs bud'!M42*$S$1</f>
        <v>0</v>
      </c>
      <c r="N42" s="2">
        <f>'sales bud'!N42/1.2-'cogs bud'!N42*$S$1</f>
        <v>0</v>
      </c>
      <c r="O42" s="2">
        <f>'sales bud'!O42/1.2-'cogs bud'!O42*$S$1</f>
        <v>0</v>
      </c>
      <c r="P42" s="2">
        <f t="shared" si="1"/>
        <v>0</v>
      </c>
    </row>
    <row r="43" spans="1:16">
      <c r="A43" t="s">
        <v>445</v>
      </c>
      <c r="C43" s="2">
        <f>'sales bud'!C43/1.2-'cogs bud'!C43*$S$1</f>
        <v>0</v>
      </c>
      <c r="D43" s="2">
        <f>'sales bud'!D43/1.2-'cogs bud'!D43*$S$1</f>
        <v>0</v>
      </c>
      <c r="E43" s="2">
        <f>'sales bud'!E43/1.2-'cogs bud'!E43*$S$1</f>
        <v>0</v>
      </c>
      <c r="F43" s="2">
        <f>'sales bud'!F43/1.2-'cogs bud'!F43*$S$1</f>
        <v>0</v>
      </c>
      <c r="G43" s="2">
        <f>'sales bud'!G43/1.2-'cogs bud'!G43*$S$1</f>
        <v>0</v>
      </c>
      <c r="H43" s="2">
        <f>'sales bud'!H43/1.2-'cogs bud'!H43*$S$1</f>
        <v>0</v>
      </c>
      <c r="I43" s="2">
        <f t="shared" si="0"/>
        <v>0</v>
      </c>
      <c r="J43" s="2">
        <f>'sales bud'!J43/1.2-'cogs bud'!J43*$S$1</f>
        <v>0</v>
      </c>
      <c r="K43" s="2">
        <f>'sales bud'!K43/1.2-'cogs bud'!K43*$S$1</f>
        <v>0</v>
      </c>
      <c r="L43" s="2">
        <f>'sales bud'!L43/1.2-'cogs bud'!L43*$S$1</f>
        <v>0</v>
      </c>
      <c r="M43" s="2">
        <f>'sales bud'!M43/1.2-'cogs bud'!M43*$S$1</f>
        <v>0</v>
      </c>
      <c r="N43" s="2">
        <f>'sales bud'!N43/1.2-'cogs bud'!N43*$S$1</f>
        <v>0</v>
      </c>
      <c r="O43" s="2">
        <f>'sales bud'!O43/1.2-'cogs bud'!O43*$S$1</f>
        <v>0</v>
      </c>
      <c r="P43" s="2">
        <f t="shared" si="1"/>
        <v>0</v>
      </c>
    </row>
    <row r="44" spans="1:16">
      <c r="A44" t="s">
        <v>297</v>
      </c>
      <c r="C44" s="2">
        <f>'sales bud'!C44/1.2-'cogs bud'!C44*$S$1</f>
        <v>0</v>
      </c>
      <c r="D44" s="2">
        <f>'sales bud'!D44/1.2-'cogs bud'!D44*$S$1</f>
        <v>0</v>
      </c>
      <c r="E44" s="2">
        <f>'sales bud'!E44/1.2-'cogs bud'!E44*$S$1</f>
        <v>0</v>
      </c>
      <c r="F44" s="2">
        <f>'sales bud'!F44/1.2-'cogs bud'!F44*$S$1</f>
        <v>0</v>
      </c>
      <c r="G44" s="2">
        <f>'sales bud'!G44/1.2-'cogs bud'!G44*$S$1</f>
        <v>0</v>
      </c>
      <c r="H44" s="2">
        <f>'sales bud'!H44/1.2-'cogs bud'!H44*$S$1</f>
        <v>0</v>
      </c>
      <c r="I44" s="2">
        <f t="shared" si="0"/>
        <v>0</v>
      </c>
      <c r="J44" s="2">
        <f>'sales bud'!J44/1.2-'cogs bud'!J44*$S$1</f>
        <v>0</v>
      </c>
      <c r="K44" s="2">
        <f>'sales bud'!K44/1.2-'cogs bud'!K44*$S$1</f>
        <v>0</v>
      </c>
      <c r="L44" s="2">
        <f>'sales bud'!L44/1.2-'cogs bud'!L44*$S$1</f>
        <v>0</v>
      </c>
      <c r="M44" s="2">
        <f>'sales bud'!M44/1.2-'cogs bud'!M44*$S$1</f>
        <v>0</v>
      </c>
      <c r="N44" s="2">
        <f>'sales bud'!N44/1.2-'cogs bud'!N44*$S$1</f>
        <v>0</v>
      </c>
      <c r="O44" s="2">
        <f>'sales bud'!O44/1.2-'cogs bud'!O44*$S$1</f>
        <v>0</v>
      </c>
      <c r="P44" s="2">
        <f t="shared" si="1"/>
        <v>0</v>
      </c>
    </row>
    <row r="45" spans="1:16">
      <c r="A45" t="s">
        <v>300</v>
      </c>
      <c r="C45" s="2">
        <f>'sales bud'!C45/1.2-'cogs bud'!C45*$S$1</f>
        <v>0</v>
      </c>
      <c r="D45" s="2">
        <f>'sales bud'!D45/1.2-'cogs bud'!D45*$S$1</f>
        <v>0</v>
      </c>
      <c r="E45" s="2">
        <f>'sales bud'!E45/1.2-'cogs bud'!E45*$S$1</f>
        <v>0</v>
      </c>
      <c r="F45" s="2">
        <f>'sales bud'!F45/1.2-'cogs bud'!F45*$S$1</f>
        <v>0</v>
      </c>
      <c r="G45" s="2">
        <f>'sales bud'!G45/1.2-'cogs bud'!G45*$S$1</f>
        <v>0</v>
      </c>
      <c r="H45" s="2">
        <f>'sales bud'!H45/1.2-'cogs bud'!H45*$S$1</f>
        <v>0</v>
      </c>
      <c r="I45" s="2">
        <f t="shared" si="0"/>
        <v>0</v>
      </c>
      <c r="J45" s="2">
        <f>'sales bud'!J45/1.2-'cogs bud'!J45*$S$1</f>
        <v>0</v>
      </c>
      <c r="K45" s="2">
        <f>'sales bud'!K45/1.2-'cogs bud'!K45*$S$1</f>
        <v>0</v>
      </c>
      <c r="L45" s="2">
        <f>'sales bud'!L45/1.2-'cogs bud'!L45*$S$1</f>
        <v>0</v>
      </c>
      <c r="M45" s="2">
        <f>'sales bud'!M45/1.2-'cogs bud'!M45*$S$1</f>
        <v>0</v>
      </c>
      <c r="N45" s="2">
        <f>'sales bud'!N45/1.2-'cogs bud'!N45*$S$1</f>
        <v>0</v>
      </c>
      <c r="O45" s="2">
        <f>'sales bud'!O45/1.2-'cogs bud'!O45*$S$1</f>
        <v>0</v>
      </c>
      <c r="P45" s="2">
        <f t="shared" si="1"/>
        <v>0</v>
      </c>
    </row>
    <row r="46" spans="1:16">
      <c r="A46" t="s">
        <v>303</v>
      </c>
      <c r="C46" s="2">
        <f>'sales bud'!C46/1.2-'cogs bud'!C46*$S$1</f>
        <v>0</v>
      </c>
      <c r="D46" s="2">
        <f>'sales bud'!D46/1.2-'cogs bud'!D46*$S$1</f>
        <v>0</v>
      </c>
      <c r="E46" s="2">
        <f>'sales bud'!E46/1.2-'cogs bud'!E46*$S$1</f>
        <v>0</v>
      </c>
      <c r="F46" s="2">
        <f>'sales bud'!F46/1.2-'cogs bud'!F46*$S$1</f>
        <v>0</v>
      </c>
      <c r="G46" s="2">
        <f>'sales bud'!G46/1.2-'cogs bud'!G46*$S$1</f>
        <v>0</v>
      </c>
      <c r="H46" s="2">
        <f>'sales bud'!H46/1.2-'cogs bud'!H46*$S$1</f>
        <v>0</v>
      </c>
      <c r="I46" s="2">
        <f t="shared" si="0"/>
        <v>0</v>
      </c>
      <c r="J46" s="2">
        <f>'sales bud'!J46/1.2-'cogs bud'!J46*$S$1</f>
        <v>0</v>
      </c>
      <c r="K46" s="2">
        <f>'sales bud'!K46/1.2-'cogs bud'!K46*$S$1</f>
        <v>0</v>
      </c>
      <c r="L46" s="2">
        <f>'sales bud'!L46/1.2-'cogs bud'!L46*$S$1</f>
        <v>0</v>
      </c>
      <c r="M46" s="2">
        <f>'sales bud'!M46/1.2-'cogs bud'!M46*$S$1</f>
        <v>0</v>
      </c>
      <c r="N46" s="2">
        <f>'sales bud'!N46/1.2-'cogs bud'!N46*$S$1</f>
        <v>0</v>
      </c>
      <c r="O46" s="2">
        <f>'sales bud'!O46/1.2-'cogs bud'!O46*$S$1</f>
        <v>0</v>
      </c>
      <c r="P46" s="2">
        <f t="shared" si="1"/>
        <v>0</v>
      </c>
    </row>
    <row r="47" spans="1:16">
      <c r="A47" t="s">
        <v>446</v>
      </c>
      <c r="C47" s="2">
        <f>'sales bud'!C47/1.2-'cogs bud'!C47*$S$1</f>
        <v>0</v>
      </c>
      <c r="D47" s="2">
        <f>'sales bud'!D47/1.2-'cogs bud'!D47*$S$1</f>
        <v>0</v>
      </c>
      <c r="E47" s="2">
        <f>'sales bud'!E47/1.2-'cogs bud'!E47*$S$1</f>
        <v>0</v>
      </c>
      <c r="F47" s="2">
        <f>'sales bud'!F47/1.2-'cogs bud'!F47*$S$1</f>
        <v>0</v>
      </c>
      <c r="G47" s="2">
        <f>'sales bud'!G47/1.2-'cogs bud'!G47*$S$1</f>
        <v>0</v>
      </c>
      <c r="H47" s="2">
        <f>'sales bud'!H47/1.2-'cogs bud'!H47*$S$1</f>
        <v>0</v>
      </c>
      <c r="I47" s="2">
        <f t="shared" si="0"/>
        <v>0</v>
      </c>
      <c r="J47" s="2">
        <f>'sales bud'!J47/1.2-'cogs bud'!J47*$S$1</f>
        <v>0</v>
      </c>
      <c r="K47" s="2">
        <f>'sales bud'!K47/1.2-'cogs bud'!K47*$S$1</f>
        <v>0</v>
      </c>
      <c r="L47" s="2">
        <f>'sales bud'!L47/1.2-'cogs bud'!L47*$S$1</f>
        <v>0</v>
      </c>
      <c r="M47" s="2">
        <f>'sales bud'!M47/1.2-'cogs bud'!M47*$S$1</f>
        <v>0</v>
      </c>
      <c r="N47" s="2">
        <f>'sales bud'!N47/1.2-'cogs bud'!N47*$S$1</f>
        <v>0</v>
      </c>
      <c r="O47" s="2">
        <f>'sales bud'!O47/1.2-'cogs bud'!O47*$S$1</f>
        <v>0</v>
      </c>
      <c r="P47" s="2">
        <f t="shared" si="1"/>
        <v>0</v>
      </c>
    </row>
    <row r="48" spans="1:16">
      <c r="A48" t="s">
        <v>316</v>
      </c>
      <c r="C48" s="2">
        <f>'sales bud'!C48/1.2-'cogs bud'!C48*$S$1</f>
        <v>0</v>
      </c>
      <c r="D48" s="2">
        <f>'sales bud'!D48/1.2-'cogs bud'!D48*$S$1</f>
        <v>19472.71261904763</v>
      </c>
      <c r="E48" s="2">
        <f>'sales bud'!E48/1.2-'cogs bud'!E48*$S$1</f>
        <v>58418.13785714288</v>
      </c>
      <c r="F48" s="2">
        <f>'sales bud'!F48/1.2-'cogs bud'!F48*$S$1</f>
        <v>48681.781547619074</v>
      </c>
      <c r="G48" s="2">
        <f>'sales bud'!G48/1.2-'cogs bud'!G48*$S$1</f>
        <v>48681.781547619074</v>
      </c>
      <c r="H48" s="2">
        <f>'sales bud'!H48/1.2-'cogs bud'!H48*$S$1</f>
        <v>19472.71261904763</v>
      </c>
      <c r="I48" s="2">
        <f t="shared" si="0"/>
        <v>194727.12619047629</v>
      </c>
      <c r="J48" s="2">
        <f>'sales bud'!J48/1.2-'cogs bud'!J48*$S$1</f>
        <v>39959.495920745932</v>
      </c>
      <c r="K48" s="2">
        <f>'sales bud'!K48/1.2-'cogs bud'!K48*$S$1</f>
        <v>79918.991841491865</v>
      </c>
      <c r="L48" s="2">
        <f>'sales bud'!L48/1.2-'cogs bud'!L48*$S$1</f>
        <v>119878.48776223775</v>
      </c>
      <c r="M48" s="2">
        <f>'sales bud'!M48/1.2-'cogs bud'!M48*$S$1</f>
        <v>59939.243881118877</v>
      </c>
      <c r="N48" s="2">
        <f>'sales bud'!N48/1.2-'cogs bud'!N48*$S$1</f>
        <v>59939.243881118877</v>
      </c>
      <c r="O48" s="2">
        <f>'sales bud'!O48/1.2-'cogs bud'!O48*$S$1</f>
        <v>39959.495920745932</v>
      </c>
      <c r="P48" s="2">
        <f t="shared" si="1"/>
        <v>399594.95920745929</v>
      </c>
    </row>
    <row r="49" spans="1:16">
      <c r="A49" t="s">
        <v>447</v>
      </c>
      <c r="C49" s="2">
        <f>'sales bud'!C49/1.2-'cogs bud'!C49*$S$1</f>
        <v>0</v>
      </c>
      <c r="D49" s="2">
        <f>'sales bud'!D49/1.2-'cogs bud'!D49*$S$1</f>
        <v>0</v>
      </c>
      <c r="E49" s="2">
        <f>'sales bud'!E49/1.2-'cogs bud'!E49*$S$1</f>
        <v>0</v>
      </c>
      <c r="F49" s="2">
        <f>'sales bud'!F49/1.2-'cogs bud'!F49*$S$1</f>
        <v>0</v>
      </c>
      <c r="G49" s="2">
        <f>'sales bud'!G49/1.2-'cogs bud'!G49*$S$1</f>
        <v>0</v>
      </c>
      <c r="H49" s="2">
        <f>'sales bud'!H49/1.2-'cogs bud'!H49*$S$1</f>
        <v>0</v>
      </c>
      <c r="I49" s="2">
        <f t="shared" si="0"/>
        <v>0</v>
      </c>
      <c r="J49" s="2">
        <f>'sales bud'!J49/1.2-'cogs bud'!J49*$S$1</f>
        <v>0</v>
      </c>
      <c r="K49" s="2">
        <f>'sales bud'!K49/1.2-'cogs bud'!K49*$S$1</f>
        <v>0</v>
      </c>
      <c r="L49" s="2">
        <f>'sales bud'!L49/1.2-'cogs bud'!L49*$S$1</f>
        <v>0</v>
      </c>
      <c r="M49" s="2">
        <f>'sales bud'!M49/1.2-'cogs bud'!M49*$S$1</f>
        <v>0</v>
      </c>
      <c r="N49" s="2">
        <f>'sales bud'!N49/1.2-'cogs bud'!N49*$S$1</f>
        <v>0</v>
      </c>
      <c r="O49" s="2">
        <f>'sales bud'!O49/1.2-'cogs bud'!O49*$S$1</f>
        <v>0</v>
      </c>
      <c r="P49" s="2">
        <f t="shared" si="1"/>
        <v>0</v>
      </c>
    </row>
    <row r="50" spans="1:16">
      <c r="A50" t="s">
        <v>269</v>
      </c>
      <c r="C50" s="2">
        <f>'sales bud'!C50/1.2-'cogs bud'!C50*$S$1</f>
        <v>0</v>
      </c>
      <c r="D50" s="2">
        <f>'sales bud'!D50/1.2-'cogs bud'!D50*$S$1</f>
        <v>0</v>
      </c>
      <c r="E50" s="2">
        <f>'sales bud'!E50/1.2-'cogs bud'!E50*$S$1</f>
        <v>0</v>
      </c>
      <c r="F50" s="2">
        <f>'sales bud'!F50/1.2-'cogs bud'!F50*$S$1</f>
        <v>0</v>
      </c>
      <c r="G50" s="2">
        <f>'sales bud'!G50/1.2-'cogs bud'!G50*$S$1</f>
        <v>0</v>
      </c>
      <c r="H50" s="2">
        <f>'sales bud'!H50/1.2-'cogs bud'!H50*$S$1</f>
        <v>0</v>
      </c>
      <c r="I50" s="2">
        <f t="shared" si="0"/>
        <v>0</v>
      </c>
      <c r="J50" s="2">
        <f>'sales bud'!J50/1.2-'cogs bud'!J50*$S$1</f>
        <v>0</v>
      </c>
      <c r="K50" s="2">
        <f>'sales bud'!K50/1.2-'cogs bud'!K50*$S$1</f>
        <v>0</v>
      </c>
      <c r="L50" s="2">
        <f>'sales bud'!L50/1.2-'cogs bud'!L50*$S$1</f>
        <v>0</v>
      </c>
      <c r="M50" s="2">
        <f>'sales bud'!M50/1.2-'cogs bud'!M50*$S$1</f>
        <v>0</v>
      </c>
      <c r="N50" s="2">
        <f>'sales bud'!N50/1.2-'cogs bud'!N50*$S$1</f>
        <v>0</v>
      </c>
      <c r="O50" s="2">
        <f>'sales bud'!O50/1.2-'cogs bud'!O50*$S$1</f>
        <v>0</v>
      </c>
      <c r="P50" s="2">
        <f t="shared" si="1"/>
        <v>0</v>
      </c>
    </row>
    <row r="51" spans="1:16">
      <c r="A51" t="s">
        <v>321</v>
      </c>
      <c r="C51" s="2">
        <f>'sales bud'!C51/1.2-'cogs bud'!C51*$S$1</f>
        <v>0</v>
      </c>
      <c r="D51" s="2">
        <f>'sales bud'!D51/1.2-'cogs bud'!D51*$S$1</f>
        <v>66793.708920714824</v>
      </c>
      <c r="E51" s="2">
        <f>'sales bud'!E51/1.2-'cogs bud'!E51*$S$1</f>
        <v>111322.8482011914</v>
      </c>
      <c r="F51" s="2">
        <f>'sales bud'!F51/1.2-'cogs bud'!F51*$S$1</f>
        <v>133587.41784142965</v>
      </c>
      <c r="G51" s="2">
        <f>'sales bud'!G51/1.2-'cogs bud'!G51*$S$1</f>
        <v>89058.278560953127</v>
      </c>
      <c r="H51" s="2">
        <f>'sales bud'!H51/1.2-'cogs bud'!H51*$S$1</f>
        <v>44529.139280476564</v>
      </c>
      <c r="I51" s="2">
        <f t="shared" si="0"/>
        <v>445291.39280476555</v>
      </c>
      <c r="J51" s="2">
        <f>'sales bud'!J51/1.2-'cogs bud'!J51*$S$1</f>
        <v>0</v>
      </c>
      <c r="K51" s="2">
        <f>'sales bud'!K51/1.2-'cogs bud'!K51*$S$1</f>
        <v>0</v>
      </c>
      <c r="L51" s="2">
        <f>'sales bud'!L51/1.2-'cogs bud'!L51*$S$1</f>
        <v>0</v>
      </c>
      <c r="M51" s="2">
        <f>'sales bud'!M51/1.2-'cogs bud'!M51*$S$1</f>
        <v>0</v>
      </c>
      <c r="N51" s="2">
        <f>'sales bud'!N51/1.2-'cogs bud'!N51*$S$1</f>
        <v>0</v>
      </c>
      <c r="O51" s="2">
        <f>'sales bud'!O51/1.2-'cogs bud'!O51*$S$1</f>
        <v>0</v>
      </c>
      <c r="P51" s="2">
        <f t="shared" si="1"/>
        <v>0</v>
      </c>
    </row>
    <row r="52" spans="1:16">
      <c r="A52" t="s">
        <v>448</v>
      </c>
      <c r="C52" s="2">
        <f>'sales bud'!C52/1.2-'cogs bud'!C52*$S$1</f>
        <v>0</v>
      </c>
      <c r="D52" s="2">
        <f>'sales bud'!D52/1.2-'cogs bud'!D52*$S$1</f>
        <v>0</v>
      </c>
      <c r="E52" s="2">
        <f>'sales bud'!E52/1.2-'cogs bud'!E52*$S$1</f>
        <v>0</v>
      </c>
      <c r="F52" s="2">
        <f>'sales bud'!F52/1.2-'cogs bud'!F52*$S$1</f>
        <v>0</v>
      </c>
      <c r="G52" s="2">
        <f>'sales bud'!G52/1.2-'cogs bud'!G52*$S$1</f>
        <v>0</v>
      </c>
      <c r="H52" s="2">
        <f>'sales bud'!H52/1.2-'cogs bud'!H52*$S$1</f>
        <v>0</v>
      </c>
      <c r="I52" s="2">
        <f t="shared" si="0"/>
        <v>0</v>
      </c>
      <c r="J52" s="2">
        <f>'sales bud'!J52/1.2-'cogs bud'!J52*$S$1</f>
        <v>0</v>
      </c>
      <c r="K52" s="2">
        <f>'sales bud'!K52/1.2-'cogs bud'!K52*$S$1</f>
        <v>0</v>
      </c>
      <c r="L52" s="2">
        <f>'sales bud'!L52/1.2-'cogs bud'!L52*$S$1</f>
        <v>0</v>
      </c>
      <c r="M52" s="2">
        <f>'sales bud'!M52/1.2-'cogs bud'!M52*$S$1</f>
        <v>0</v>
      </c>
      <c r="N52" s="2">
        <f>'sales bud'!N52/1.2-'cogs bud'!N52*$S$1</f>
        <v>0</v>
      </c>
      <c r="O52" s="2">
        <f>'sales bud'!O52/1.2-'cogs bud'!O52*$S$1</f>
        <v>0</v>
      </c>
      <c r="P52" s="2">
        <f t="shared" si="1"/>
        <v>0</v>
      </c>
    </row>
    <row r="53" spans="1:16">
      <c r="A53" t="s">
        <v>326</v>
      </c>
      <c r="C53" s="2">
        <f>'sales bud'!C53/1.2-'cogs bud'!C53*$S$1</f>
        <v>0</v>
      </c>
      <c r="D53" s="2">
        <f>'sales bud'!D53/1.2-'cogs bud'!D53*$S$1</f>
        <v>0</v>
      </c>
      <c r="E53" s="2">
        <f>'sales bud'!E53/1.2-'cogs bud'!E53*$S$1</f>
        <v>0</v>
      </c>
      <c r="F53" s="2">
        <f>'sales bud'!F53/1.2-'cogs bud'!F53*$S$1</f>
        <v>0</v>
      </c>
      <c r="G53" s="2">
        <f>'sales bud'!G53/1.2-'cogs bud'!G53*$S$1</f>
        <v>0</v>
      </c>
      <c r="H53" s="2">
        <f>'sales bud'!H53/1.2-'cogs bud'!H53*$S$1</f>
        <v>0</v>
      </c>
      <c r="I53" s="2">
        <f t="shared" si="0"/>
        <v>0</v>
      </c>
      <c r="J53" s="2">
        <f>'sales bud'!J53/1.2-'cogs bud'!J53*$S$1</f>
        <v>0</v>
      </c>
      <c r="K53" s="2">
        <f>'sales bud'!K53/1.2-'cogs bud'!K53*$S$1</f>
        <v>0</v>
      </c>
      <c r="L53" s="2">
        <f>'sales bud'!L53/1.2-'cogs bud'!L53*$S$1</f>
        <v>0</v>
      </c>
      <c r="M53" s="2">
        <f>'sales bud'!M53/1.2-'cogs bud'!M53*$S$1</f>
        <v>0</v>
      </c>
      <c r="N53" s="2">
        <f>'sales bud'!N53/1.2-'cogs bud'!N53*$S$1</f>
        <v>0</v>
      </c>
      <c r="O53" s="2">
        <f>'sales bud'!O53/1.2-'cogs bud'!O53*$S$1</f>
        <v>0</v>
      </c>
      <c r="P53" s="2">
        <f t="shared" si="1"/>
        <v>0</v>
      </c>
    </row>
    <row r="54" spans="1:16">
      <c r="A54" t="s">
        <v>449</v>
      </c>
      <c r="C54" s="2">
        <f>'sales bud'!C54/1.2-'cogs bud'!C54*$S$1</f>
        <v>0</v>
      </c>
      <c r="D54" s="2">
        <f>'sales bud'!D54/1.2-'cogs bud'!D54*$S$1</f>
        <v>0</v>
      </c>
      <c r="E54" s="2">
        <f>'sales bud'!E54/1.2-'cogs bud'!E54*$S$1</f>
        <v>0</v>
      </c>
      <c r="F54" s="2">
        <f>'sales bud'!F54/1.2-'cogs bud'!F54*$S$1</f>
        <v>0</v>
      </c>
      <c r="G54" s="2">
        <f>'sales bud'!G54/1.2-'cogs bud'!G54*$S$1</f>
        <v>0</v>
      </c>
      <c r="H54" s="2">
        <f>'sales bud'!H54/1.2-'cogs bud'!H54*$S$1</f>
        <v>0</v>
      </c>
      <c r="I54" s="2">
        <f t="shared" si="0"/>
        <v>0</v>
      </c>
      <c r="J54" s="2">
        <f>'sales bud'!J54/1.2-'cogs bud'!J54*$S$1</f>
        <v>0</v>
      </c>
      <c r="K54" s="2">
        <f>'sales bud'!K54/1.2-'cogs bud'!K54*$S$1</f>
        <v>0</v>
      </c>
      <c r="L54" s="2">
        <f>'sales bud'!L54/1.2-'cogs bud'!L54*$S$1</f>
        <v>0</v>
      </c>
      <c r="M54" s="2">
        <f>'sales bud'!M54/1.2-'cogs bud'!M54*$S$1</f>
        <v>0</v>
      </c>
      <c r="N54" s="2">
        <f>'sales bud'!N54/1.2-'cogs bud'!N54*$S$1</f>
        <v>0</v>
      </c>
      <c r="O54" s="2">
        <f>'sales bud'!O54/1.2-'cogs bud'!O54*$S$1</f>
        <v>0</v>
      </c>
      <c r="P54" s="2">
        <f t="shared" si="1"/>
        <v>0</v>
      </c>
    </row>
    <row r="55" spans="1:16">
      <c r="A55" t="s">
        <v>347</v>
      </c>
      <c r="C55" s="2">
        <f>'sales bud'!C55/1.2-'cogs bud'!C55*$S$1</f>
        <v>67526.784241625486</v>
      </c>
      <c r="D55" s="2">
        <f>'sales bud'!D55/1.2-'cogs bud'!D55*$S$1</f>
        <v>202580.35272487637</v>
      </c>
      <c r="E55" s="2">
        <f>'sales bud'!E55/1.2-'cogs bud'!E55*$S$1</f>
        <v>337633.92120812729</v>
      </c>
      <c r="F55" s="2">
        <f>'sales bud'!F55/1.2-'cogs bud'!F55*$S$1</f>
        <v>405160.70544975274</v>
      </c>
      <c r="G55" s="2">
        <f>'sales bud'!G55/1.2-'cogs bud'!G55*$S$1</f>
        <v>202580.35272487637</v>
      </c>
      <c r="H55" s="2">
        <f>'sales bud'!H55/1.2-'cogs bud'!H55*$S$1</f>
        <v>135053.56848325097</v>
      </c>
      <c r="I55" s="2">
        <f t="shared" si="0"/>
        <v>1350535.6848325091</v>
      </c>
      <c r="J55" s="2">
        <f>'sales bud'!J55/1.2-'cogs bud'!J55*$S$1</f>
        <v>36114.829020222664</v>
      </c>
      <c r="K55" s="2">
        <f>'sales bud'!K55/1.2-'cogs bud'!K55*$S$1</f>
        <v>90287.072550556652</v>
      </c>
      <c r="L55" s="2">
        <f>'sales bud'!L55/1.2-'cogs bud'!L55*$S$1</f>
        <v>108344.48706066792</v>
      </c>
      <c r="M55" s="2">
        <f>'sales bud'!M55/1.2-'cogs bud'!M55*$S$1</f>
        <v>90287.072550556652</v>
      </c>
      <c r="N55" s="2">
        <f>'sales bud'!N55/1.2-'cogs bud'!N55*$S$1</f>
        <v>36114.829020222664</v>
      </c>
      <c r="O55" s="2">
        <f>'sales bud'!O55/1.2-'cogs bud'!O55*$S$1</f>
        <v>0</v>
      </c>
      <c r="P55" s="2">
        <f t="shared" si="1"/>
        <v>361148.29020222649</v>
      </c>
    </row>
    <row r="56" spans="1:16">
      <c r="A56" t="s">
        <v>354</v>
      </c>
      <c r="C56" s="2">
        <f>'sales bud'!C56/1.2-'cogs bud'!C56*$S$1</f>
        <v>0</v>
      </c>
      <c r="D56" s="2">
        <f>'sales bud'!D56/1.2-'cogs bud'!D56*$S$1</f>
        <v>0</v>
      </c>
      <c r="E56" s="2">
        <f>'sales bud'!E56/1.2-'cogs bud'!E56*$S$1</f>
        <v>39739.0532273758</v>
      </c>
      <c r="F56" s="2">
        <f>'sales bud'!F56/1.2-'cogs bud'!F56*$S$1</f>
        <v>29804.289920531839</v>
      </c>
      <c r="G56" s="2">
        <f>'sales bud'!G56/1.2-'cogs bud'!G56*$S$1</f>
        <v>19869.5266136879</v>
      </c>
      <c r="H56" s="2">
        <f>'sales bud'!H56/1.2-'cogs bud'!H56*$S$1</f>
        <v>9934.76330684395</v>
      </c>
      <c r="I56" s="2">
        <f t="shared" si="0"/>
        <v>99347.633068439478</v>
      </c>
      <c r="J56" s="2">
        <f>'sales bud'!J56/1.2-'cogs bud'!J56*$S$1</f>
        <v>0</v>
      </c>
      <c r="K56" s="2">
        <f>'sales bud'!K56/1.2-'cogs bud'!K56*$S$1</f>
        <v>14915.942615955471</v>
      </c>
      <c r="L56" s="2">
        <f>'sales bud'!L56/1.2-'cogs bud'!L56*$S$1</f>
        <v>19887.923487940643</v>
      </c>
      <c r="M56" s="2">
        <f>'sales bud'!M56/1.2-'cogs bud'!M56*$S$1</f>
        <v>14915.942615955471</v>
      </c>
      <c r="N56" s="2">
        <f>'sales bud'!N56/1.2-'cogs bud'!N56*$S$1</f>
        <v>0</v>
      </c>
      <c r="O56" s="2">
        <f>'sales bud'!O56/1.2-'cogs bud'!O56*$S$1</f>
        <v>0</v>
      </c>
      <c r="P56" s="2">
        <f t="shared" si="1"/>
        <v>49719.808719851586</v>
      </c>
    </row>
    <row r="57" spans="1:16">
      <c r="A57" t="s">
        <v>361</v>
      </c>
      <c r="C57" s="2">
        <f>'sales bud'!C57/1.2-'cogs bud'!C57*$S$1</f>
        <v>0</v>
      </c>
      <c r="D57" s="2">
        <f>'sales bud'!D57/1.2-'cogs bud'!D57*$S$1</f>
        <v>0</v>
      </c>
      <c r="E57" s="2">
        <f>'sales bud'!E57/1.2-'cogs bud'!E57*$S$1</f>
        <v>127787.65306122447</v>
      </c>
      <c r="F57" s="2">
        <f>'sales bud'!F57/1.2-'cogs bud'!F57*$S$1</f>
        <v>170383.53741496598</v>
      </c>
      <c r="G57" s="2">
        <f>'sales bud'!G57/1.2-'cogs bud'!G57*$S$1</f>
        <v>127787.65306122447</v>
      </c>
      <c r="H57" s="2">
        <f>'sales bud'!H57/1.2-'cogs bud'!H57*$S$1</f>
        <v>0</v>
      </c>
      <c r="I57" s="2">
        <f t="shared" si="0"/>
        <v>425958.84353741491</v>
      </c>
      <c r="J57" s="2">
        <f>'sales bud'!J57/1.2-'cogs bud'!J57*$S$1</f>
        <v>0</v>
      </c>
      <c r="K57" s="2">
        <f>'sales bud'!K57/1.2-'cogs bud'!K57*$S$1</f>
        <v>37850.593692022281</v>
      </c>
      <c r="L57" s="2">
        <f>'sales bud'!L57/1.2-'cogs bud'!L57*$S$1</f>
        <v>37850.593692022281</v>
      </c>
      <c r="M57" s="2">
        <f>'sales bud'!M57/1.2-'cogs bud'!M57*$S$1</f>
        <v>50467.458256029699</v>
      </c>
      <c r="N57" s="2">
        <f>'sales bud'!N57/1.2-'cogs bud'!N57*$S$1</f>
        <v>0</v>
      </c>
      <c r="O57" s="2">
        <f>'sales bud'!O57/1.2-'cogs bud'!O57*$S$1</f>
        <v>0</v>
      </c>
      <c r="P57" s="2">
        <f t="shared" si="1"/>
        <v>126168.64564007426</v>
      </c>
    </row>
    <row r="58" spans="1:16">
      <c r="A58" t="s">
        <v>364</v>
      </c>
      <c r="C58" s="2">
        <f>'sales bud'!C58/1.2-'cogs bud'!C58*$S$1</f>
        <v>0</v>
      </c>
      <c r="D58" s="2">
        <f>'sales bud'!D58/1.2-'cogs bud'!D58*$S$1</f>
        <v>0</v>
      </c>
      <c r="E58" s="2">
        <f>'sales bud'!E58/1.2-'cogs bud'!E58*$S$1</f>
        <v>153656.21535018555</v>
      </c>
      <c r="F58" s="2">
        <f>'sales bud'!F58/1.2-'cogs bud'!F58*$S$1</f>
        <v>204874.95380024746</v>
      </c>
      <c r="G58" s="2">
        <f>'sales bud'!G58/1.2-'cogs bud'!G58*$S$1</f>
        <v>128046.84612515458</v>
      </c>
      <c r="H58" s="2">
        <f>'sales bud'!H58/1.2-'cogs bud'!H58*$S$1</f>
        <v>25609.369225030932</v>
      </c>
      <c r="I58" s="2">
        <f t="shared" si="0"/>
        <v>512187.38450061856</v>
      </c>
      <c r="J58" s="2">
        <f>'sales bud'!J58/1.2-'cogs bud'!J58*$S$1</f>
        <v>0</v>
      </c>
      <c r="K58" s="2">
        <f>'sales bud'!K58/1.2-'cogs bud'!K58*$S$1</f>
        <v>117689.8005751392</v>
      </c>
      <c r="L58" s="2">
        <f>'sales bud'!L58/1.2-'cogs bud'!L58*$S$1</f>
        <v>156919.73410018557</v>
      </c>
      <c r="M58" s="2">
        <f>'sales bud'!M58/1.2-'cogs bud'!M58*$S$1</f>
        <v>117689.8005751392</v>
      </c>
      <c r="N58" s="2">
        <f>'sales bud'!N58/1.2-'cogs bud'!N58*$S$1</f>
        <v>0</v>
      </c>
      <c r="O58" s="2">
        <f>'sales bud'!O58/1.2-'cogs bud'!O58*$S$1</f>
        <v>0</v>
      </c>
      <c r="P58" s="2">
        <f t="shared" si="1"/>
        <v>392299.33525046404</v>
      </c>
    </row>
    <row r="59" spans="1:16">
      <c r="A59" t="s">
        <v>369</v>
      </c>
      <c r="C59" s="2">
        <f>'sales bud'!C59/1.2-'cogs bud'!C59*$S$1</f>
        <v>0</v>
      </c>
      <c r="D59" s="2">
        <f>'sales bud'!D59/1.2-'cogs bud'!D59*$S$1</f>
        <v>0</v>
      </c>
      <c r="E59" s="2">
        <f>'sales bud'!E59/1.2-'cogs bud'!E59*$S$1</f>
        <v>148270.77389405947</v>
      </c>
      <c r="F59" s="2">
        <f>'sales bud'!F59/1.2-'cogs bud'!F59*$S$1</f>
        <v>222406.16084108921</v>
      </c>
      <c r="G59" s="2">
        <f>'sales bud'!G59/1.2-'cogs bud'!G59*$S$1</f>
        <v>185338.4673675744</v>
      </c>
      <c r="H59" s="2">
        <f>'sales bud'!H59/1.2-'cogs bud'!H59*$S$1</f>
        <v>185338.4673675744</v>
      </c>
      <c r="I59" s="2">
        <f t="shared" si="0"/>
        <v>741353.86947029736</v>
      </c>
      <c r="J59" s="2">
        <f>'sales bud'!J59/1.2-'cogs bud'!J59*$S$1</f>
        <v>0</v>
      </c>
      <c r="K59" s="2">
        <f>'sales bud'!K59/1.2-'cogs bud'!K59*$S$1</f>
        <v>97521.165076808917</v>
      </c>
      <c r="L59" s="2">
        <f>'sales bud'!L59/1.2-'cogs bud'!L59*$S$1</f>
        <v>130028.22010241187</v>
      </c>
      <c r="M59" s="2">
        <f>'sales bud'!M59/1.2-'cogs bud'!M59*$S$1</f>
        <v>97521.165076808917</v>
      </c>
      <c r="N59" s="2">
        <f>'sales bud'!N59/1.2-'cogs bud'!N59*$S$1</f>
        <v>0</v>
      </c>
      <c r="O59" s="2">
        <f>'sales bud'!O59/1.2-'cogs bud'!O59*$S$1</f>
        <v>0</v>
      </c>
      <c r="P59" s="2">
        <f t="shared" si="1"/>
        <v>325070.5502560297</v>
      </c>
    </row>
    <row r="60" spans="1:16">
      <c r="A60" t="s">
        <v>376</v>
      </c>
      <c r="C60" s="2">
        <f>'sales bud'!C60/1.2-'cogs bud'!C60*$S$1</f>
        <v>0</v>
      </c>
      <c r="D60" s="2">
        <f>'sales bud'!D60/1.2-'cogs bud'!D60*$S$1</f>
        <v>0</v>
      </c>
      <c r="E60" s="2">
        <f>'sales bud'!E60/1.2-'cogs bud'!E60*$S$1</f>
        <v>102909.98714428078</v>
      </c>
      <c r="F60" s="2">
        <f>'sales bud'!F60/1.2-'cogs bud'!F60*$S$1</f>
        <v>154364.98071642118</v>
      </c>
      <c r="G60" s="2">
        <f>'sales bud'!G60/1.2-'cogs bud'!G60*$S$1</f>
        <v>154364.98071642118</v>
      </c>
      <c r="H60" s="2">
        <f>'sales bud'!H60/1.2-'cogs bud'!H60*$S$1</f>
        <v>102909.98714428078</v>
      </c>
      <c r="I60" s="2">
        <f t="shared" si="0"/>
        <v>514549.93572140392</v>
      </c>
      <c r="J60" s="2">
        <f>'sales bud'!J60/1.2-'cogs bud'!J60*$S$1</f>
        <v>0</v>
      </c>
      <c r="K60" s="2">
        <f>'sales bud'!K60/1.2-'cogs bud'!K60*$S$1</f>
        <v>0</v>
      </c>
      <c r="L60" s="2">
        <f>'sales bud'!L60/1.2-'cogs bud'!L60*$S$1</f>
        <v>0</v>
      </c>
      <c r="M60" s="2">
        <f>'sales bud'!M60/1.2-'cogs bud'!M60*$S$1</f>
        <v>0</v>
      </c>
      <c r="N60" s="2">
        <f>'sales bud'!N60/1.2-'cogs bud'!N60*$S$1</f>
        <v>0</v>
      </c>
      <c r="O60" s="2">
        <f>'sales bud'!O60/1.2-'cogs bud'!O60*$S$1</f>
        <v>0</v>
      </c>
      <c r="P60" s="2">
        <f t="shared" si="1"/>
        <v>0</v>
      </c>
    </row>
    <row r="61" spans="1:16">
      <c r="A61" t="s">
        <v>35</v>
      </c>
      <c r="C61" s="2">
        <f>'sales bud'!C61/1.2-'cogs bud'!C61*$S$1</f>
        <v>0</v>
      </c>
      <c r="D61" s="2">
        <f>'sales bud'!D61/1.2-'cogs bud'!D61*$S$1</f>
        <v>0</v>
      </c>
      <c r="E61" s="2">
        <f>'sales bud'!E61/1.2-'cogs bud'!E61*$S$1</f>
        <v>0</v>
      </c>
      <c r="F61" s="2">
        <f>'sales bud'!F61/1.2-'cogs bud'!F61*$S$1</f>
        <v>74809.948979591849</v>
      </c>
      <c r="G61" s="2">
        <f>'sales bud'!G61/1.2-'cogs bud'!G61*$S$1</f>
        <v>74809.948979591849</v>
      </c>
      <c r="H61" s="2">
        <f>'sales bud'!H61/1.2-'cogs bud'!H61*$S$1</f>
        <v>0</v>
      </c>
      <c r="I61" s="2">
        <f t="shared" si="0"/>
        <v>149619.8979591837</v>
      </c>
      <c r="J61" s="2">
        <f>'sales bud'!J61/1.2-'cogs bud'!J61*$S$1</f>
        <v>0</v>
      </c>
      <c r="K61" s="2">
        <f>'sales bud'!K61/1.2-'cogs bud'!K61*$S$1</f>
        <v>0</v>
      </c>
      <c r="L61" s="2">
        <f>'sales bud'!L61/1.2-'cogs bud'!L61*$S$1</f>
        <v>0</v>
      </c>
      <c r="M61" s="2">
        <f>'sales bud'!M61/1.2-'cogs bud'!M61*$S$1</f>
        <v>0</v>
      </c>
      <c r="N61" s="2">
        <f>'sales bud'!N61/1.2-'cogs bud'!N61*$S$1</f>
        <v>0</v>
      </c>
      <c r="O61" s="2">
        <f>'sales bud'!O61/1.2-'cogs bud'!O61*$S$1</f>
        <v>0</v>
      </c>
      <c r="P61" s="2">
        <f t="shared" si="1"/>
        <v>0</v>
      </c>
    </row>
  </sheetData>
  <sheetProtection algorithmName="SHA-512" hashValue="aPpHC27Ps4oYDSCcYSVNJaEhFkHjprYzA6rafRmrokLFdMenhSrpuAOxk0w4S9Cad96/SVYvZqyP1kw0zqRYLg==" saltValue="hMrMCqgtEzmDf6t1FjP6sg==" spinCount="100000" sheet="1" objects="1" scenarios="1"/>
  <autoFilter ref="B1:B61" xr:uid="{BA58348B-C3CB-F846-BE51-18EE671BA03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5DBF-6B07-0646-A074-B0F72DBC6332}">
  <dimension ref="A1:P61"/>
  <sheetViews>
    <sheetView workbookViewId="0">
      <pane xSplit="1" ySplit="1" topLeftCell="B2" activePane="bottomRight" state="frozen"/>
      <selection pane="bottomRight" activeCell="D7" sqref="D7"/>
      <selection pane="bottomLeft" activeCell="D7" sqref="D7"/>
      <selection pane="topRight" activeCell="D7" sqref="D7"/>
    </sheetView>
  </sheetViews>
  <sheetFormatPr defaultColWidth="11.125" defaultRowHeight="15.6"/>
  <cols>
    <col min="1" max="1" width="40.625" bestFit="1" customWidth="1"/>
    <col min="2" max="2" width="15" bestFit="1" customWidth="1"/>
    <col min="3" max="3" width="13" style="2" bestFit="1" customWidth="1"/>
    <col min="4" max="8" width="14" style="2" bestFit="1" customWidth="1"/>
    <col min="9" max="9" width="15" style="2" bestFit="1" customWidth="1"/>
    <col min="10" max="15" width="13" style="2" bestFit="1" customWidth="1"/>
    <col min="16" max="16" width="14" style="2" bestFit="1" customWidth="1"/>
  </cols>
  <sheetData>
    <row r="1" spans="1:16">
      <c r="A1" t="s">
        <v>429</v>
      </c>
      <c r="B1" t="s">
        <v>430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431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432</v>
      </c>
    </row>
    <row r="2" spans="1:16">
      <c r="A2" t="s">
        <v>31</v>
      </c>
      <c r="B2" t="s">
        <v>433</v>
      </c>
      <c r="C2" s="2">
        <v>917678.08532364364</v>
      </c>
      <c r="D2" s="2">
        <v>6423746.5972655043</v>
      </c>
      <c r="E2" s="2">
        <v>4588390.4266182184</v>
      </c>
      <c r="F2" s="2">
        <v>3670712.3412945746</v>
      </c>
      <c r="G2" s="2">
        <v>2753034.2559709307</v>
      </c>
      <c r="H2" s="2">
        <v>0</v>
      </c>
      <c r="I2" s="2">
        <f>SUM(C2:H2)</f>
        <v>18353561.706472874</v>
      </c>
      <c r="J2" s="2">
        <v>114075.31848484847</v>
      </c>
      <c r="K2" s="2">
        <v>456301.27393939387</v>
      </c>
      <c r="L2" s="2">
        <v>570376.59242424229</v>
      </c>
      <c r="M2" s="2">
        <v>0</v>
      </c>
      <c r="N2" s="2">
        <v>0</v>
      </c>
      <c r="O2" s="2">
        <v>0</v>
      </c>
      <c r="P2" s="2">
        <f>SUM(J2:O2)</f>
        <v>1140753.1848484846</v>
      </c>
    </row>
    <row r="3" spans="1:16">
      <c r="A3" t="s">
        <v>31</v>
      </c>
      <c r="B3" t="s">
        <v>64</v>
      </c>
      <c r="C3" s="2">
        <v>1201625.7668521954</v>
      </c>
      <c r="D3" s="2">
        <v>1872751.1614873223</v>
      </c>
      <c r="E3" s="2">
        <v>1766230.2152906617</v>
      </c>
      <c r="F3" s="2">
        <v>1695917.7040816327</v>
      </c>
      <c r="G3" s="2">
        <v>1095104.820655535</v>
      </c>
      <c r="H3" s="2">
        <v>847958.85204081633</v>
      </c>
      <c r="I3" s="2">
        <f t="shared" ref="I3:I61" si="0">SUM(C3:H3)</f>
        <v>8479588.5204081647</v>
      </c>
      <c r="J3" s="2">
        <v>1311229.7576272932</v>
      </c>
      <c r="K3" s="2">
        <v>1728974.489177489</v>
      </c>
      <c r="L3" s="2">
        <v>1486199.2282776744</v>
      </c>
      <c r="M3" s="2">
        <v>1245876.5241960417</v>
      </c>
      <c r="N3" s="2">
        <v>1355492.7614151719</v>
      </c>
      <c r="O3" s="2">
        <v>1178070.7339466088</v>
      </c>
      <c r="P3" s="2">
        <f t="shared" ref="P3:P61" si="1">SUM(J3:O3)</f>
        <v>8305843.4946402796</v>
      </c>
    </row>
    <row r="4" spans="1:16">
      <c r="A4" t="s">
        <v>66</v>
      </c>
      <c r="B4" t="s">
        <v>433</v>
      </c>
      <c r="C4" s="2">
        <v>1520433.4580550406</v>
      </c>
      <c r="D4" s="2">
        <v>10643034.206385283</v>
      </c>
      <c r="E4" s="2">
        <v>7602167.2902752031</v>
      </c>
      <c r="F4" s="2">
        <v>6081733.8322201623</v>
      </c>
      <c r="G4" s="2">
        <v>3040866.9161100811</v>
      </c>
      <c r="H4" s="2">
        <v>1520433.4580550406</v>
      </c>
      <c r="I4" s="2">
        <f t="shared" si="0"/>
        <v>30408669.161100812</v>
      </c>
      <c r="J4" s="2">
        <v>1997056.900352505</v>
      </c>
      <c r="K4" s="2">
        <v>3994113.8007050101</v>
      </c>
      <c r="L4" s="2">
        <v>5991170.7010575151</v>
      </c>
      <c r="M4" s="2">
        <v>1331371.26690167</v>
      </c>
      <c r="N4" s="2">
        <v>0</v>
      </c>
      <c r="O4" s="2">
        <v>0</v>
      </c>
      <c r="P4" s="2">
        <f t="shared" si="1"/>
        <v>13313712.6690167</v>
      </c>
    </row>
    <row r="5" spans="1:16">
      <c r="A5" t="s">
        <v>66</v>
      </c>
      <c r="B5" t="s">
        <v>434</v>
      </c>
      <c r="C5" s="2">
        <v>0</v>
      </c>
      <c r="D5" s="2">
        <v>0</v>
      </c>
      <c r="E5" s="2">
        <v>1196611.1567965369</v>
      </c>
      <c r="F5" s="2">
        <v>1595481.5423953827</v>
      </c>
      <c r="G5" s="2">
        <v>1196611.1567965369</v>
      </c>
      <c r="H5" s="2">
        <v>0</v>
      </c>
      <c r="I5" s="2">
        <f t="shared" si="0"/>
        <v>3988703.8559884564</v>
      </c>
      <c r="J5" s="2">
        <v>953331.23926338204</v>
      </c>
      <c r="K5" s="2">
        <v>1271108.3190178429</v>
      </c>
      <c r="L5" s="2">
        <v>953331.23926338204</v>
      </c>
      <c r="M5" s="2">
        <v>0</v>
      </c>
      <c r="N5" s="2">
        <v>0</v>
      </c>
      <c r="O5" s="2">
        <v>0</v>
      </c>
      <c r="P5" s="2">
        <f t="shared" si="1"/>
        <v>3177770.797544607</v>
      </c>
    </row>
    <row r="6" spans="1:16">
      <c r="A6" t="s">
        <v>67</v>
      </c>
      <c r="B6" t="s">
        <v>433</v>
      </c>
      <c r="C6" s="2">
        <v>877496.478064314</v>
      </c>
      <c r="D6" s="2">
        <v>6142475.3464501966</v>
      </c>
      <c r="E6" s="2">
        <v>4387482.3903215695</v>
      </c>
      <c r="F6" s="2">
        <v>3509985.912257256</v>
      </c>
      <c r="G6" s="2">
        <v>2632489.4341929415</v>
      </c>
      <c r="H6" s="2">
        <v>0</v>
      </c>
      <c r="I6" s="2">
        <f t="shared" si="0"/>
        <v>17549929.561286278</v>
      </c>
      <c r="J6" s="2">
        <v>1776493.0016465643</v>
      </c>
      <c r="K6" s="2">
        <v>4145150.3371753166</v>
      </c>
      <c r="L6" s="2">
        <v>3552986.0032931287</v>
      </c>
      <c r="M6" s="2">
        <v>2368657.3355287528</v>
      </c>
      <c r="N6" s="2">
        <v>0</v>
      </c>
      <c r="O6" s="2">
        <v>0</v>
      </c>
      <c r="P6" s="2">
        <f t="shared" si="1"/>
        <v>11843286.677643761</v>
      </c>
    </row>
    <row r="7" spans="1:16">
      <c r="A7" t="s">
        <v>67</v>
      </c>
      <c r="B7" t="s">
        <v>434</v>
      </c>
      <c r="C7" s="2">
        <v>0</v>
      </c>
      <c r="D7" s="2">
        <v>0</v>
      </c>
      <c r="E7" s="2">
        <v>283236.85837971559</v>
      </c>
      <c r="F7" s="2">
        <v>283236.85837971559</v>
      </c>
      <c r="G7" s="2">
        <v>141618.42918985779</v>
      </c>
      <c r="H7" s="2">
        <v>0</v>
      </c>
      <c r="I7" s="2">
        <f t="shared" si="0"/>
        <v>708092.14594928897</v>
      </c>
      <c r="J7" s="2">
        <v>619257.2665429808</v>
      </c>
      <c r="K7" s="2">
        <v>619257.2665429808</v>
      </c>
      <c r="L7" s="2">
        <v>309628.6332714904</v>
      </c>
      <c r="M7" s="2">
        <v>0</v>
      </c>
      <c r="N7" s="2">
        <v>0</v>
      </c>
      <c r="O7" s="2">
        <v>0</v>
      </c>
      <c r="P7" s="2">
        <f t="shared" si="1"/>
        <v>1548143.166357452</v>
      </c>
    </row>
    <row r="8" spans="1:16">
      <c r="A8" t="s">
        <v>69</v>
      </c>
      <c r="C8" s="2">
        <v>0</v>
      </c>
      <c r="D8" s="2">
        <v>28098667.579563312</v>
      </c>
      <c r="E8" s="2">
        <v>42148001.369344965</v>
      </c>
      <c r="F8" s="2">
        <v>35123334.474454135</v>
      </c>
      <c r="G8" s="2">
        <v>21074000.684672482</v>
      </c>
      <c r="H8" s="2">
        <v>14049333.789781656</v>
      </c>
      <c r="I8" s="2">
        <f t="shared" si="0"/>
        <v>140493337.89781654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1"/>
        <v>0</v>
      </c>
    </row>
    <row r="9" spans="1:16">
      <c r="A9" t="s">
        <v>70</v>
      </c>
      <c r="C9" s="2">
        <v>0</v>
      </c>
      <c r="D9" s="2">
        <v>1802454.3367346944</v>
      </c>
      <c r="E9" s="2">
        <v>5407363.0102040833</v>
      </c>
      <c r="F9" s="2">
        <v>5407363.0102040833</v>
      </c>
      <c r="G9" s="2">
        <v>5407363.0102040833</v>
      </c>
      <c r="H9" s="2">
        <v>0</v>
      </c>
      <c r="I9" s="2">
        <f t="shared" si="0"/>
        <v>18024543.367346946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1"/>
        <v>0</v>
      </c>
    </row>
    <row r="10" spans="1:16">
      <c r="A10" t="s">
        <v>71</v>
      </c>
      <c r="C10" s="2">
        <v>945461.2808673461</v>
      </c>
      <c r="D10" s="2">
        <v>2836383.8426020378</v>
      </c>
      <c r="E10" s="2">
        <v>2836383.8426020378</v>
      </c>
      <c r="F10" s="2">
        <v>1890922.5617346922</v>
      </c>
      <c r="G10" s="2">
        <v>945461.2808673461</v>
      </c>
      <c r="H10" s="2">
        <v>0</v>
      </c>
      <c r="I10" s="2">
        <f t="shared" si="0"/>
        <v>9454612.80867346</v>
      </c>
      <c r="J10" s="2">
        <v>377308.27548943303</v>
      </c>
      <c r="K10" s="2">
        <v>754616.55097886606</v>
      </c>
      <c r="L10" s="2">
        <v>754616.55097886606</v>
      </c>
      <c r="M10" s="2">
        <v>628847.12581572181</v>
      </c>
      <c r="N10" s="2">
        <v>0</v>
      </c>
      <c r="O10" s="2">
        <v>0</v>
      </c>
      <c r="P10" s="2">
        <f t="shared" si="1"/>
        <v>2515388.5032628868</v>
      </c>
    </row>
    <row r="11" spans="1:16">
      <c r="A11" t="s">
        <v>189</v>
      </c>
      <c r="C11" s="2">
        <v>0</v>
      </c>
      <c r="D11" s="2">
        <v>50245.95273233256</v>
      </c>
      <c r="E11" s="2">
        <v>50245.95273233256</v>
      </c>
      <c r="F11" s="2">
        <v>60295.143278799071</v>
      </c>
      <c r="G11" s="2">
        <v>30147.571639399535</v>
      </c>
      <c r="H11" s="2">
        <v>10049.190546466512</v>
      </c>
      <c r="I11" s="2">
        <f t="shared" si="0"/>
        <v>200983.81092933024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1"/>
        <v>0</v>
      </c>
    </row>
    <row r="12" spans="1:16">
      <c r="A12" t="s">
        <v>435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f t="shared" si="0"/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1"/>
        <v>0</v>
      </c>
    </row>
    <row r="13" spans="1:16">
      <c r="A13" t="s">
        <v>411</v>
      </c>
      <c r="C13" s="2">
        <v>0</v>
      </c>
      <c r="D13" s="2">
        <v>0</v>
      </c>
      <c r="E13" s="2">
        <v>113134.43877551015</v>
      </c>
      <c r="F13" s="2">
        <v>113134.43877551015</v>
      </c>
      <c r="G13" s="2">
        <v>28283.609693877537</v>
      </c>
      <c r="H13" s="2">
        <v>28283.609693877537</v>
      </c>
      <c r="I13" s="2">
        <f t="shared" si="0"/>
        <v>282836.09693877539</v>
      </c>
      <c r="J13" s="2">
        <v>31950.834879406299</v>
      </c>
      <c r="K13" s="2">
        <v>108632.8385899814</v>
      </c>
      <c r="L13" s="2">
        <v>108632.8385899814</v>
      </c>
      <c r="M13" s="2">
        <v>41536.085343228187</v>
      </c>
      <c r="N13" s="2">
        <v>28755.751391465663</v>
      </c>
      <c r="O13" s="2">
        <v>0</v>
      </c>
      <c r="P13" s="2">
        <f t="shared" si="1"/>
        <v>319508.34879406297</v>
      </c>
    </row>
    <row r="14" spans="1:16">
      <c r="A14" t="s">
        <v>150</v>
      </c>
      <c r="C14" s="2">
        <v>0</v>
      </c>
      <c r="D14" s="2">
        <v>78521.612244897959</v>
      </c>
      <c r="E14" s="2">
        <v>196304.03061224488</v>
      </c>
      <c r="F14" s="2">
        <v>235564.83673469385</v>
      </c>
      <c r="G14" s="2">
        <v>117782.41836734692</v>
      </c>
      <c r="H14" s="2">
        <v>157043.22448979592</v>
      </c>
      <c r="I14" s="2">
        <f t="shared" si="0"/>
        <v>785216.12244897964</v>
      </c>
      <c r="J14" s="2">
        <v>40343.761920222634</v>
      </c>
      <c r="K14" s="2">
        <v>100859.40480055659</v>
      </c>
      <c r="L14" s="2">
        <v>121031.28576066787</v>
      </c>
      <c r="M14" s="2">
        <v>80687.523840445268</v>
      </c>
      <c r="N14" s="2">
        <v>40343.761920222634</v>
      </c>
      <c r="O14" s="2">
        <v>20171.880960111317</v>
      </c>
      <c r="P14" s="2">
        <f t="shared" si="1"/>
        <v>403437.61920222634</v>
      </c>
    </row>
    <row r="15" spans="1:16">
      <c r="A15" t="s">
        <v>436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f t="shared" si="0"/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1"/>
        <v>0</v>
      </c>
    </row>
    <row r="16" spans="1:16">
      <c r="A16" t="s">
        <v>159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f t="shared" si="0"/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1"/>
        <v>0</v>
      </c>
    </row>
    <row r="17" spans="1:16">
      <c r="A17" t="s">
        <v>437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f t="shared" si="0"/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1"/>
        <v>0</v>
      </c>
    </row>
    <row r="18" spans="1:16">
      <c r="A18" t="s">
        <v>162</v>
      </c>
      <c r="C18" s="2">
        <v>0</v>
      </c>
      <c r="D18" s="2">
        <v>115482.11907294823</v>
      </c>
      <c r="E18" s="2">
        <v>288705.29768237058</v>
      </c>
      <c r="F18" s="2">
        <v>288705.29768237058</v>
      </c>
      <c r="G18" s="2">
        <v>346446.35721884464</v>
      </c>
      <c r="H18" s="2">
        <v>115482.11907294823</v>
      </c>
      <c r="I18" s="2">
        <f t="shared" si="0"/>
        <v>1154821.1907294821</v>
      </c>
      <c r="J18" s="2">
        <v>72257.184601113186</v>
      </c>
      <c r="K18" s="2">
        <v>216771.55380333954</v>
      </c>
      <c r="L18" s="2">
        <v>216771.55380333954</v>
      </c>
      <c r="M18" s="2">
        <v>72257.184601113186</v>
      </c>
      <c r="N18" s="2">
        <v>72257.184601113186</v>
      </c>
      <c r="O18" s="2">
        <v>72257.184601113186</v>
      </c>
      <c r="P18" s="2">
        <f t="shared" si="1"/>
        <v>722571.84601113189</v>
      </c>
    </row>
    <row r="19" spans="1:16">
      <c r="A19" t="s">
        <v>196</v>
      </c>
      <c r="C19" s="2">
        <v>0</v>
      </c>
      <c r="D19" s="2">
        <v>137303.44967532475</v>
      </c>
      <c r="E19" s="2">
        <v>411910.34902597422</v>
      </c>
      <c r="F19" s="2">
        <v>274606.8993506495</v>
      </c>
      <c r="G19" s="2">
        <v>274606.8993506495</v>
      </c>
      <c r="H19" s="2">
        <v>274606.8993506495</v>
      </c>
      <c r="I19" s="2">
        <f t="shared" si="0"/>
        <v>1373034.4967532475</v>
      </c>
      <c r="J19" s="2">
        <v>85343.206307977729</v>
      </c>
      <c r="K19" s="2">
        <v>256029.61892393319</v>
      </c>
      <c r="L19" s="2">
        <v>256029.61892393319</v>
      </c>
      <c r="M19" s="2">
        <v>85343.206307977729</v>
      </c>
      <c r="N19" s="2">
        <v>85343.206307977729</v>
      </c>
      <c r="O19" s="2">
        <v>85343.206307977729</v>
      </c>
      <c r="P19" s="2">
        <f t="shared" si="1"/>
        <v>853432.06307977717</v>
      </c>
    </row>
    <row r="20" spans="1:16">
      <c r="A20" t="s">
        <v>205</v>
      </c>
      <c r="C20" s="2">
        <v>0</v>
      </c>
      <c r="D20" s="2">
        <v>21443.096938775503</v>
      </c>
      <c r="E20" s="2">
        <v>42886.193877551006</v>
      </c>
      <c r="F20" s="2">
        <v>64329.290816326509</v>
      </c>
      <c r="G20" s="2">
        <v>64329.290816326509</v>
      </c>
      <c r="H20" s="2">
        <v>21443.096938775503</v>
      </c>
      <c r="I20" s="2">
        <f t="shared" si="0"/>
        <v>214430.96938775503</v>
      </c>
      <c r="J20" s="2">
        <v>24419.111236363628</v>
      </c>
      <c r="K20" s="2">
        <v>73257.333709090875</v>
      </c>
      <c r="L20" s="2">
        <v>48838.222472727255</v>
      </c>
      <c r="M20" s="2">
        <v>48838.222472727255</v>
      </c>
      <c r="N20" s="2">
        <v>24419.111236363628</v>
      </c>
      <c r="O20" s="2">
        <v>24419.111236363628</v>
      </c>
      <c r="P20" s="2">
        <f t="shared" si="1"/>
        <v>244191.11236363626</v>
      </c>
    </row>
    <row r="21" spans="1:16">
      <c r="A21" t="s">
        <v>438</v>
      </c>
      <c r="C21" s="2">
        <v>0</v>
      </c>
      <c r="D21" s="2">
        <v>67534.804421768713</v>
      </c>
      <c r="E21" s="2">
        <v>168837.01105442178</v>
      </c>
      <c r="F21" s="2">
        <v>168837.01105442178</v>
      </c>
      <c r="G21" s="2">
        <v>168837.01105442178</v>
      </c>
      <c r="H21" s="2">
        <v>101302.20663265306</v>
      </c>
      <c r="I21" s="2">
        <f t="shared" si="0"/>
        <v>675348.0442176871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1"/>
        <v>0</v>
      </c>
    </row>
    <row r="22" spans="1:16">
      <c r="A22" t="s">
        <v>439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f t="shared" si="0"/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1"/>
        <v>0</v>
      </c>
    </row>
    <row r="23" spans="1:16">
      <c r="A23" t="s">
        <v>214</v>
      </c>
      <c r="C23" s="2">
        <v>0</v>
      </c>
      <c r="D23" s="2">
        <v>0</v>
      </c>
      <c r="E23" s="2">
        <v>87820.522959183683</v>
      </c>
      <c r="F23" s="2">
        <v>87820.522959183683</v>
      </c>
      <c r="G23" s="2">
        <v>87820.522959183683</v>
      </c>
      <c r="H23" s="2">
        <v>29273.507653061235</v>
      </c>
      <c r="I23" s="2">
        <f t="shared" si="0"/>
        <v>292735.07653061231</v>
      </c>
      <c r="J23" s="2">
        <v>0</v>
      </c>
      <c r="K23" s="2">
        <v>29290.742115027831</v>
      </c>
      <c r="L23" s="2">
        <v>29290.742115027831</v>
      </c>
      <c r="M23" s="2">
        <v>29290.742115027831</v>
      </c>
      <c r="N23" s="2">
        <v>9763.5807050092772</v>
      </c>
      <c r="O23" s="2">
        <v>0</v>
      </c>
      <c r="P23" s="2">
        <f t="shared" si="1"/>
        <v>97635.807050092786</v>
      </c>
    </row>
    <row r="24" spans="1:16">
      <c r="A24" t="s">
        <v>440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f t="shared" si="0"/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1"/>
        <v>0</v>
      </c>
    </row>
    <row r="25" spans="1:16">
      <c r="A25" t="s">
        <v>399</v>
      </c>
      <c r="C25" s="2">
        <v>0</v>
      </c>
      <c r="D25" s="2">
        <v>0</v>
      </c>
      <c r="E25" s="2">
        <v>734087.50372294395</v>
      </c>
      <c r="F25" s="2">
        <v>734087.50372294395</v>
      </c>
      <c r="G25" s="2">
        <v>367043.75186147197</v>
      </c>
      <c r="H25" s="2">
        <v>0</v>
      </c>
      <c r="I25" s="2">
        <f t="shared" si="0"/>
        <v>1835218.7593073598</v>
      </c>
      <c r="J25" s="2">
        <v>0</v>
      </c>
      <c r="K25" s="2">
        <v>254248.76855287593</v>
      </c>
      <c r="L25" s="2">
        <v>338998.35807050124</v>
      </c>
      <c r="M25" s="2">
        <v>254248.76855287593</v>
      </c>
      <c r="N25" s="2">
        <v>0</v>
      </c>
      <c r="O25" s="2">
        <v>0</v>
      </c>
      <c r="P25" s="2">
        <f t="shared" si="1"/>
        <v>847495.89517625317</v>
      </c>
    </row>
    <row r="26" spans="1:16">
      <c r="A26" t="s">
        <v>222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f t="shared" si="0"/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1"/>
        <v>0</v>
      </c>
    </row>
    <row r="27" spans="1:16">
      <c r="A27" t="s">
        <v>225</v>
      </c>
      <c r="C27" s="2">
        <v>0</v>
      </c>
      <c r="D27" s="2">
        <v>0</v>
      </c>
      <c r="E27" s="2">
        <v>15575.735537190083</v>
      </c>
      <c r="F27" s="2">
        <v>15575.735537190083</v>
      </c>
      <c r="G27" s="2">
        <v>7787.8677685950415</v>
      </c>
      <c r="H27" s="2">
        <v>0</v>
      </c>
      <c r="I27" s="2">
        <f t="shared" si="0"/>
        <v>38939.338842975209</v>
      </c>
      <c r="J27" s="2">
        <v>0</v>
      </c>
      <c r="K27" s="2">
        <v>119791.73454545448</v>
      </c>
      <c r="L27" s="2">
        <v>119791.73454545448</v>
      </c>
      <c r="M27" s="2">
        <v>59895.867272727242</v>
      </c>
      <c r="N27" s="2">
        <v>0</v>
      </c>
      <c r="O27" s="2">
        <v>0</v>
      </c>
      <c r="P27" s="2">
        <f t="shared" si="1"/>
        <v>299479.33636363619</v>
      </c>
    </row>
    <row r="28" spans="1:16">
      <c r="A28" t="s">
        <v>441</v>
      </c>
      <c r="C28" s="2">
        <v>0</v>
      </c>
      <c r="D28" s="2">
        <v>0</v>
      </c>
      <c r="E28" s="2">
        <v>16903.178267836058</v>
      </c>
      <c r="F28" s="2">
        <v>28171.963779726764</v>
      </c>
      <c r="G28" s="2">
        <v>11268.785511890706</v>
      </c>
      <c r="H28" s="2">
        <v>0</v>
      </c>
      <c r="I28" s="2">
        <f t="shared" si="0"/>
        <v>56343.927559453528</v>
      </c>
      <c r="J28" s="2">
        <v>0</v>
      </c>
      <c r="K28" s="2">
        <v>78704.863079777366</v>
      </c>
      <c r="L28" s="2">
        <v>78704.863079777366</v>
      </c>
      <c r="M28" s="2">
        <v>39352.431539888683</v>
      </c>
      <c r="N28" s="2">
        <v>0</v>
      </c>
      <c r="O28" s="2">
        <v>0</v>
      </c>
      <c r="P28" s="2">
        <f t="shared" si="1"/>
        <v>196762.1576994434</v>
      </c>
    </row>
    <row r="29" spans="1:16">
      <c r="A29" t="s">
        <v>401</v>
      </c>
      <c r="C29" s="2">
        <v>0</v>
      </c>
      <c r="D29" s="2">
        <v>0</v>
      </c>
      <c r="E29" s="2">
        <v>21573.906223646467</v>
      </c>
      <c r="F29" s="2">
        <v>21573.906223646467</v>
      </c>
      <c r="G29" s="2">
        <v>10786.953111823233</v>
      </c>
      <c r="H29" s="2">
        <v>0</v>
      </c>
      <c r="I29" s="2">
        <f t="shared" si="0"/>
        <v>53934.765559116167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f t="shared" si="1"/>
        <v>0</v>
      </c>
    </row>
    <row r="30" spans="1:16">
      <c r="A30" t="s">
        <v>237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f t="shared" si="0"/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f t="shared" si="1"/>
        <v>0</v>
      </c>
    </row>
    <row r="31" spans="1:16">
      <c r="A31" t="s">
        <v>442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f t="shared" si="0"/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f t="shared" si="1"/>
        <v>0</v>
      </c>
    </row>
    <row r="32" spans="1:16">
      <c r="A32" t="s">
        <v>240</v>
      </c>
      <c r="C32" s="2">
        <v>0</v>
      </c>
      <c r="D32" s="2">
        <v>21330.578512396693</v>
      </c>
      <c r="E32" s="2">
        <v>85322.31404958677</v>
      </c>
      <c r="F32" s="2">
        <v>63991.73553719007</v>
      </c>
      <c r="G32" s="2">
        <v>42661.157024793385</v>
      </c>
      <c r="H32" s="2">
        <v>0</v>
      </c>
      <c r="I32" s="2">
        <f t="shared" si="0"/>
        <v>213305.78512396693</v>
      </c>
      <c r="J32" s="2">
        <v>0</v>
      </c>
      <c r="K32" s="2">
        <v>57962.394585933536</v>
      </c>
      <c r="L32" s="2">
        <v>77283.19278124471</v>
      </c>
      <c r="M32" s="2">
        <v>57962.394585933536</v>
      </c>
      <c r="N32" s="2">
        <v>0</v>
      </c>
      <c r="O32" s="2">
        <v>0</v>
      </c>
      <c r="P32" s="2">
        <f t="shared" si="1"/>
        <v>193207.98195311177</v>
      </c>
    </row>
    <row r="33" spans="1:16">
      <c r="A33" t="s">
        <v>251</v>
      </c>
      <c r="C33" s="2">
        <v>0</v>
      </c>
      <c r="D33" s="2">
        <v>107224.2154452689</v>
      </c>
      <c r="E33" s="2">
        <v>428896.8617810756</v>
      </c>
      <c r="F33" s="2">
        <v>321672.64633580664</v>
      </c>
      <c r="G33" s="2">
        <v>214448.4308905378</v>
      </c>
      <c r="H33" s="2">
        <v>0</v>
      </c>
      <c r="I33" s="2">
        <f t="shared" si="0"/>
        <v>1072242.154452689</v>
      </c>
      <c r="J33" s="2">
        <v>0</v>
      </c>
      <c r="K33" s="2">
        <v>217362.27272727271</v>
      </c>
      <c r="L33" s="2">
        <v>289816.36363636365</v>
      </c>
      <c r="M33" s="2">
        <v>144908.18181818182</v>
      </c>
      <c r="N33" s="2">
        <v>72454.090909090912</v>
      </c>
      <c r="O33" s="2">
        <v>0</v>
      </c>
      <c r="P33" s="2">
        <f t="shared" si="1"/>
        <v>724540.90909090906</v>
      </c>
    </row>
    <row r="34" spans="1:16">
      <c r="A34" t="s">
        <v>260</v>
      </c>
      <c r="C34" s="2">
        <v>0</v>
      </c>
      <c r="D34" s="2">
        <v>6835.0637755102034</v>
      </c>
      <c r="E34" s="2">
        <v>13670.127551020407</v>
      </c>
      <c r="F34" s="2">
        <v>17087.659438775507</v>
      </c>
      <c r="G34" s="2">
        <v>20505.191326530607</v>
      </c>
      <c r="H34" s="2">
        <v>10252.595663265303</v>
      </c>
      <c r="I34" s="2">
        <f t="shared" si="0"/>
        <v>68350.637755102027</v>
      </c>
      <c r="J34" s="2">
        <v>8877.5023191094624</v>
      </c>
      <c r="K34" s="2">
        <v>8877.5023191094624</v>
      </c>
      <c r="L34" s="2">
        <v>26632.506957328384</v>
      </c>
      <c r="M34" s="2">
        <v>44387.511595547308</v>
      </c>
      <c r="N34" s="2">
        <v>0</v>
      </c>
      <c r="O34" s="2">
        <v>0</v>
      </c>
      <c r="P34" s="2">
        <f t="shared" si="1"/>
        <v>88775.023191094617</v>
      </c>
    </row>
    <row r="35" spans="1:16">
      <c r="A35" t="s">
        <v>262</v>
      </c>
      <c r="C35" s="2">
        <v>0</v>
      </c>
      <c r="D35" s="2">
        <v>29135.012755102038</v>
      </c>
      <c r="E35" s="2">
        <v>48558.354591836731</v>
      </c>
      <c r="F35" s="2">
        <v>48558.354591836731</v>
      </c>
      <c r="G35" s="2">
        <v>48558.354591836731</v>
      </c>
      <c r="H35" s="2">
        <v>19423.341836734697</v>
      </c>
      <c r="I35" s="2">
        <f t="shared" si="0"/>
        <v>194233.41836734695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f t="shared" si="1"/>
        <v>0</v>
      </c>
    </row>
    <row r="36" spans="1:16">
      <c r="A36" t="s">
        <v>412</v>
      </c>
      <c r="C36" s="2">
        <v>0</v>
      </c>
      <c r="D36" s="2">
        <v>99119.844897959192</v>
      </c>
      <c r="E36" s="2">
        <v>247799.61224489793</v>
      </c>
      <c r="F36" s="2">
        <v>297359.5346938775</v>
      </c>
      <c r="G36" s="2">
        <v>198239.68979591838</v>
      </c>
      <c r="H36" s="2">
        <v>148679.76734693875</v>
      </c>
      <c r="I36" s="2">
        <f t="shared" si="0"/>
        <v>991198.44897959172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1"/>
        <v>0</v>
      </c>
    </row>
    <row r="37" spans="1:16">
      <c r="A37" t="s">
        <v>269</v>
      </c>
      <c r="C37" s="2">
        <v>0</v>
      </c>
      <c r="D37" s="2">
        <v>0</v>
      </c>
      <c r="E37" s="2">
        <v>354191.49430091167</v>
      </c>
      <c r="F37" s="2">
        <v>303592.70940078143</v>
      </c>
      <c r="G37" s="2">
        <v>252993.92450065116</v>
      </c>
      <c r="H37" s="2">
        <v>101197.56980026048</v>
      </c>
      <c r="I37" s="2">
        <f t="shared" si="0"/>
        <v>1011975.6980026048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f t="shared" si="1"/>
        <v>0</v>
      </c>
    </row>
    <row r="38" spans="1:16">
      <c r="A38" t="s">
        <v>276</v>
      </c>
      <c r="C38" s="2">
        <v>0</v>
      </c>
      <c r="D38" s="2">
        <v>0</v>
      </c>
      <c r="E38" s="2">
        <v>0</v>
      </c>
      <c r="F38" s="2">
        <v>48688.335459183669</v>
      </c>
      <c r="G38" s="2">
        <v>32458.890306122445</v>
      </c>
      <c r="H38" s="2">
        <v>27049.075255102038</v>
      </c>
      <c r="I38" s="2">
        <f t="shared" si="0"/>
        <v>108196.30102040815</v>
      </c>
      <c r="J38" s="2">
        <v>0</v>
      </c>
      <c r="K38" s="2">
        <v>23963.126159554729</v>
      </c>
      <c r="L38" s="2">
        <v>23963.126159554729</v>
      </c>
      <c r="M38" s="2">
        <v>23963.126159554729</v>
      </c>
      <c r="N38" s="2">
        <v>23963.126159554729</v>
      </c>
      <c r="O38" s="2">
        <v>0</v>
      </c>
      <c r="P38" s="2">
        <f t="shared" si="1"/>
        <v>95852.504638218918</v>
      </c>
    </row>
    <row r="39" spans="1:16">
      <c r="A39" t="s">
        <v>443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f t="shared" si="0"/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f t="shared" si="1"/>
        <v>0</v>
      </c>
    </row>
    <row r="40" spans="1:16">
      <c r="A40" t="s">
        <v>281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f t="shared" si="0"/>
        <v>0</v>
      </c>
      <c r="J40" s="2">
        <v>13359.223636363637</v>
      </c>
      <c r="K40" s="2">
        <v>33398.05909090909</v>
      </c>
      <c r="L40" s="2">
        <v>40077.670909090906</v>
      </c>
      <c r="M40" s="2">
        <v>26718.447272727273</v>
      </c>
      <c r="N40" s="2">
        <v>13359.223636363637</v>
      </c>
      <c r="O40" s="2">
        <v>6679.6118181818183</v>
      </c>
      <c r="P40" s="2">
        <f t="shared" si="1"/>
        <v>133592.23636363636</v>
      </c>
    </row>
    <row r="41" spans="1:16">
      <c r="A41" t="s">
        <v>284</v>
      </c>
      <c r="C41" s="2">
        <v>0</v>
      </c>
      <c r="D41" s="2">
        <v>27413.816326530607</v>
      </c>
      <c r="E41" s="2">
        <v>68534.540816326524</v>
      </c>
      <c r="F41" s="2">
        <v>82241.448979591834</v>
      </c>
      <c r="G41" s="2">
        <v>82241.448979591834</v>
      </c>
      <c r="H41" s="2">
        <v>13706.908163265303</v>
      </c>
      <c r="I41" s="2">
        <f t="shared" si="0"/>
        <v>274138.1632653061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f t="shared" si="1"/>
        <v>0</v>
      </c>
    </row>
    <row r="42" spans="1:16">
      <c r="A42" t="s">
        <v>444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f t="shared" si="0"/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f t="shared" si="1"/>
        <v>0</v>
      </c>
    </row>
    <row r="43" spans="1:16">
      <c r="A43" t="s">
        <v>445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f t="shared" si="0"/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f t="shared" si="1"/>
        <v>0</v>
      </c>
    </row>
    <row r="44" spans="1:16">
      <c r="A44" t="s">
        <v>297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f t="shared" si="0"/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f t="shared" si="1"/>
        <v>0</v>
      </c>
    </row>
    <row r="45" spans="1:16">
      <c r="A45" t="s">
        <v>300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f t="shared" si="0"/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f t="shared" si="1"/>
        <v>0</v>
      </c>
    </row>
    <row r="46" spans="1:16">
      <c r="A46" t="s">
        <v>303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f t="shared" si="0"/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f t="shared" si="1"/>
        <v>0</v>
      </c>
    </row>
    <row r="47" spans="1:16">
      <c r="A47" t="s">
        <v>446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f t="shared" si="0"/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f t="shared" si="1"/>
        <v>0</v>
      </c>
    </row>
    <row r="48" spans="1:16">
      <c r="A48" t="s">
        <v>316</v>
      </c>
      <c r="C48" s="2">
        <v>0</v>
      </c>
      <c r="D48" s="2">
        <v>25829.071428571428</v>
      </c>
      <c r="E48" s="2">
        <v>77487.214285714275</v>
      </c>
      <c r="F48" s="2">
        <v>64572.678571428565</v>
      </c>
      <c r="G48" s="2">
        <v>64572.678571428565</v>
      </c>
      <c r="H48" s="2">
        <v>25829.071428571428</v>
      </c>
      <c r="I48" s="2">
        <f t="shared" si="0"/>
        <v>258290.71428571426</v>
      </c>
      <c r="J48" s="2">
        <v>59649.708624708626</v>
      </c>
      <c r="K48" s="2">
        <v>119299.41724941725</v>
      </c>
      <c r="L48" s="2">
        <v>178949.12587412589</v>
      </c>
      <c r="M48" s="2">
        <v>89474.562937062947</v>
      </c>
      <c r="N48" s="2">
        <v>89474.562937062947</v>
      </c>
      <c r="O48" s="2">
        <v>59649.708624708626</v>
      </c>
      <c r="P48" s="2">
        <f t="shared" si="1"/>
        <v>596497.08624708618</v>
      </c>
    </row>
    <row r="49" spans="1:16">
      <c r="A49" t="s">
        <v>447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f t="shared" si="0"/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f t="shared" si="1"/>
        <v>0</v>
      </c>
    </row>
    <row r="50" spans="1:16">
      <c r="A50" t="s">
        <v>269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f t="shared" si="0"/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f t="shared" si="1"/>
        <v>0</v>
      </c>
    </row>
    <row r="51" spans="1:16">
      <c r="A51" t="s">
        <v>321</v>
      </c>
      <c r="C51" s="2">
        <v>0</v>
      </c>
      <c r="D51" s="2">
        <v>105898.49210556199</v>
      </c>
      <c r="E51" s="2">
        <v>176497.48684260336</v>
      </c>
      <c r="F51" s="2">
        <v>211796.98421112399</v>
      </c>
      <c r="G51" s="2">
        <v>141197.98947408269</v>
      </c>
      <c r="H51" s="2">
        <v>70598.994737041343</v>
      </c>
      <c r="I51" s="2">
        <f t="shared" si="0"/>
        <v>705989.94737041334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f t="shared" si="1"/>
        <v>0</v>
      </c>
    </row>
    <row r="52" spans="1:16">
      <c r="A52" t="s">
        <v>448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f t="shared" si="0"/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f t="shared" si="1"/>
        <v>0</v>
      </c>
    </row>
    <row r="53" spans="1:16">
      <c r="A53" t="s">
        <v>326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f t="shared" si="0"/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f t="shared" si="1"/>
        <v>0</v>
      </c>
    </row>
    <row r="54" spans="1:16">
      <c r="A54" t="s">
        <v>449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f t="shared" si="0"/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f t="shared" si="1"/>
        <v>0</v>
      </c>
    </row>
    <row r="55" spans="1:16">
      <c r="A55" t="s">
        <v>347</v>
      </c>
      <c r="C55" s="2">
        <v>138505.73835549376</v>
      </c>
      <c r="D55" s="2">
        <v>415517.21506648127</v>
      </c>
      <c r="E55" s="2">
        <v>692528.69177746866</v>
      </c>
      <c r="F55" s="2">
        <v>831034.43013296253</v>
      </c>
      <c r="G55" s="2">
        <v>415517.21506648127</v>
      </c>
      <c r="H55" s="2">
        <v>277011.47671098751</v>
      </c>
      <c r="I55" s="2">
        <f t="shared" si="0"/>
        <v>2770114.7671098746</v>
      </c>
      <c r="J55" s="2">
        <v>74473.735380333979</v>
      </c>
      <c r="K55" s="2">
        <v>186184.33845083494</v>
      </c>
      <c r="L55" s="2">
        <v>223421.20614100192</v>
      </c>
      <c r="M55" s="2">
        <v>186184.33845083494</v>
      </c>
      <c r="N55" s="2">
        <v>74473.735380333979</v>
      </c>
      <c r="O55" s="2">
        <v>0</v>
      </c>
      <c r="P55" s="2">
        <f t="shared" si="1"/>
        <v>744737.35380333976</v>
      </c>
    </row>
    <row r="56" spans="1:16">
      <c r="A56" t="s">
        <v>354</v>
      </c>
      <c r="C56" s="2">
        <v>0</v>
      </c>
      <c r="D56" s="2">
        <v>0</v>
      </c>
      <c r="E56" s="2">
        <v>81599.698618841445</v>
      </c>
      <c r="F56" s="2">
        <v>61199.773964131076</v>
      </c>
      <c r="G56" s="2">
        <v>40799.849309420722</v>
      </c>
      <c r="H56" s="2">
        <v>20399.924654710361</v>
      </c>
      <c r="I56" s="2">
        <f t="shared" si="0"/>
        <v>203999.2465471036</v>
      </c>
      <c r="J56" s="2">
        <v>0</v>
      </c>
      <c r="K56" s="2">
        <v>30628.218923933215</v>
      </c>
      <c r="L56" s="2">
        <v>40837.625231910955</v>
      </c>
      <c r="M56" s="2">
        <v>30628.218923933215</v>
      </c>
      <c r="N56" s="2">
        <v>0</v>
      </c>
      <c r="O56" s="2">
        <v>0</v>
      </c>
      <c r="P56" s="2">
        <f t="shared" si="1"/>
        <v>102094.06307977738</v>
      </c>
    </row>
    <row r="57" spans="1:16">
      <c r="A57" t="s">
        <v>361</v>
      </c>
      <c r="C57" s="2">
        <v>0</v>
      </c>
      <c r="D57" s="2">
        <v>0</v>
      </c>
      <c r="E57" s="2">
        <v>191681.47959183666</v>
      </c>
      <c r="F57" s="2">
        <v>255575.30612244885</v>
      </c>
      <c r="G57" s="2">
        <v>191681.47959183666</v>
      </c>
      <c r="H57" s="2">
        <v>0</v>
      </c>
      <c r="I57" s="2">
        <f t="shared" si="0"/>
        <v>638938.26530612214</v>
      </c>
      <c r="J57" s="2">
        <v>0</v>
      </c>
      <c r="K57" s="2">
        <v>56775.890538033389</v>
      </c>
      <c r="L57" s="2">
        <v>56775.890538033389</v>
      </c>
      <c r="M57" s="2">
        <v>75701.187384044533</v>
      </c>
      <c r="N57" s="2">
        <v>0</v>
      </c>
      <c r="O57" s="2">
        <v>0</v>
      </c>
      <c r="P57" s="2">
        <f t="shared" si="1"/>
        <v>189252.9684601113</v>
      </c>
    </row>
    <row r="58" spans="1:16">
      <c r="A58" t="s">
        <v>364</v>
      </c>
      <c r="C58" s="2">
        <v>0</v>
      </c>
      <c r="D58" s="2">
        <v>0</v>
      </c>
      <c r="E58" s="2">
        <v>229127.79615027824</v>
      </c>
      <c r="F58" s="2">
        <v>305503.72820037097</v>
      </c>
      <c r="G58" s="2">
        <v>190939.83012523188</v>
      </c>
      <c r="H58" s="2">
        <v>38187.966025046371</v>
      </c>
      <c r="I58" s="2">
        <f t="shared" si="0"/>
        <v>763759.32050092751</v>
      </c>
      <c r="J58" s="2">
        <v>0</v>
      </c>
      <c r="K58" s="2">
        <v>181232.56586270873</v>
      </c>
      <c r="L58" s="2">
        <v>241643.4211502783</v>
      </c>
      <c r="M58" s="2">
        <v>181232.56586270873</v>
      </c>
      <c r="N58" s="2">
        <v>0</v>
      </c>
      <c r="O58" s="2">
        <v>0</v>
      </c>
      <c r="P58" s="2">
        <f t="shared" si="1"/>
        <v>604108.55287569575</v>
      </c>
    </row>
    <row r="59" spans="1:16">
      <c r="A59" t="s">
        <v>369</v>
      </c>
      <c r="C59" s="2">
        <v>0</v>
      </c>
      <c r="D59" s="2">
        <v>0</v>
      </c>
      <c r="E59" s="2">
        <v>234183.86867782378</v>
      </c>
      <c r="F59" s="2">
        <v>351275.80301673559</v>
      </c>
      <c r="G59" s="2">
        <v>292729.8358472797</v>
      </c>
      <c r="H59" s="2">
        <v>292729.8358472797</v>
      </c>
      <c r="I59" s="2">
        <f t="shared" si="0"/>
        <v>1170919.3433891188</v>
      </c>
      <c r="J59" s="2">
        <v>0</v>
      </c>
      <c r="K59" s="2">
        <v>157302.38621521337</v>
      </c>
      <c r="L59" s="2">
        <v>209736.51495361785</v>
      </c>
      <c r="M59" s="2">
        <v>157302.38621521337</v>
      </c>
      <c r="N59" s="2">
        <v>0</v>
      </c>
      <c r="O59" s="2">
        <v>0</v>
      </c>
      <c r="P59" s="2">
        <f t="shared" si="1"/>
        <v>524341.28738404461</v>
      </c>
    </row>
    <row r="60" spans="1:16">
      <c r="A60" t="s">
        <v>376</v>
      </c>
      <c r="C60" s="2">
        <v>0</v>
      </c>
      <c r="D60" s="2">
        <v>0</v>
      </c>
      <c r="E60" s="2">
        <v>132878.52347113803</v>
      </c>
      <c r="F60" s="2">
        <v>199317.78520670702</v>
      </c>
      <c r="G60" s="2">
        <v>199317.78520670702</v>
      </c>
      <c r="H60" s="2">
        <v>132878.52347113803</v>
      </c>
      <c r="I60" s="2">
        <f t="shared" si="0"/>
        <v>664392.6173556901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f t="shared" si="1"/>
        <v>0</v>
      </c>
    </row>
    <row r="61" spans="1:16">
      <c r="A61" t="s">
        <v>35</v>
      </c>
      <c r="C61" s="2">
        <v>0</v>
      </c>
      <c r="D61" s="2">
        <v>0</v>
      </c>
      <c r="E61" s="2">
        <v>0</v>
      </c>
      <c r="F61" s="2">
        <v>112214.92346938775</v>
      </c>
      <c r="G61" s="2">
        <v>112214.92346938775</v>
      </c>
      <c r="H61" s="2">
        <v>0</v>
      </c>
      <c r="I61" s="2">
        <f t="shared" si="0"/>
        <v>224429.8469387755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f t="shared" si="1"/>
        <v>0</v>
      </c>
    </row>
  </sheetData>
  <sheetProtection algorithmName="SHA-512" hashValue="dG5fzbCd9EPjDlWHUvARswjatUMiJr1zLPVj9UmVbM3clPpMVTgjD8CJhC8B0bSk+qKBZMGNlDIzoiFnP0CGQA==" saltValue="jxY5ISgqzPZ9nWLW1EZTGA==" spinCount="100000" sheet="1" objects="1" scenarios="1"/>
  <autoFilter ref="B1:B61" xr:uid="{BA58348B-C3CB-F846-BE51-18EE671BA03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C625-B865-394F-B75F-76D76009F092}">
  <dimension ref="A1:P61"/>
  <sheetViews>
    <sheetView workbookViewId="0">
      <pane xSplit="1" ySplit="1" topLeftCell="B2" activePane="bottomRight" state="frozen"/>
      <selection pane="bottomRight" activeCell="D7" sqref="D7"/>
      <selection pane="bottomLeft" activeCell="D7" sqref="D7"/>
      <selection pane="topRight" activeCell="D7" sqref="D7"/>
    </sheetView>
  </sheetViews>
  <sheetFormatPr defaultColWidth="11.125" defaultRowHeight="15.6"/>
  <cols>
    <col min="1" max="1" width="40.625" bestFit="1" customWidth="1"/>
    <col min="2" max="2" width="15" bestFit="1" customWidth="1"/>
    <col min="3" max="3" width="13.125" style="2" bestFit="1" customWidth="1"/>
    <col min="4" max="8" width="14" style="2" bestFit="1" customWidth="1"/>
    <col min="9" max="9" width="15" style="2" bestFit="1" customWidth="1"/>
    <col min="10" max="10" width="14" style="2" bestFit="1" customWidth="1"/>
    <col min="11" max="14" width="13" style="2" bestFit="1" customWidth="1"/>
    <col min="15" max="15" width="14.125" style="2" bestFit="1" customWidth="1"/>
    <col min="16" max="16" width="14" style="2" bestFit="1" customWidth="1"/>
  </cols>
  <sheetData>
    <row r="1" spans="1:16">
      <c r="A1" t="s">
        <v>429</v>
      </c>
      <c r="B1" t="s">
        <v>430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431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432</v>
      </c>
    </row>
    <row r="2" spans="1:16">
      <c r="A2" t="s">
        <v>31</v>
      </c>
      <c r="B2" t="s">
        <v>433</v>
      </c>
      <c r="F2" s="2">
        <v>1783161.8050999981</v>
      </c>
      <c r="G2" s="2">
        <v>12482132.635699986</v>
      </c>
      <c r="H2" s="2">
        <v>8915809.0254999902</v>
      </c>
      <c r="I2" s="2">
        <f>SUM(C2:H2)</f>
        <v>23181103.466299973</v>
      </c>
      <c r="J2" s="2">
        <v>7132647.2203999925</v>
      </c>
      <c r="K2" s="2">
        <v>5349485.4152999939</v>
      </c>
      <c r="M2" s="2">
        <v>218304.29969999992</v>
      </c>
      <c r="N2" s="2">
        <v>873217.19879999966</v>
      </c>
      <c r="O2" s="2">
        <v>1091521.4984999995</v>
      </c>
      <c r="P2" s="2">
        <f>SUM(J2:O2)</f>
        <v>14665175.632699985</v>
      </c>
    </row>
    <row r="3" spans="1:16">
      <c r="A3" t="s">
        <v>31</v>
      </c>
      <c r="B3" t="s">
        <v>64</v>
      </c>
      <c r="C3" s="2">
        <v>3111395.5</v>
      </c>
      <c r="D3" s="2">
        <v>4848368.45</v>
      </c>
      <c r="E3" s="2">
        <v>4571502.8</v>
      </c>
      <c r="F3" s="2">
        <v>4390227.6000000006</v>
      </c>
      <c r="G3" s="2">
        <v>2834529.85</v>
      </c>
      <c r="H3" s="2">
        <v>2195113.8000000003</v>
      </c>
      <c r="I3" s="2">
        <f t="shared" ref="I3:I61" si="0">SUM(C3:H3)</f>
        <v>21951138.000000004</v>
      </c>
      <c r="J3" s="2">
        <v>3389912.1</v>
      </c>
      <c r="K3" s="2">
        <v>4469580</v>
      </c>
      <c r="L3" s="2">
        <v>3841342.35</v>
      </c>
      <c r="M3" s="2">
        <v>3219579.45</v>
      </c>
      <c r="N3" s="2">
        <v>3500677.05</v>
      </c>
      <c r="O3" s="2">
        <v>3042772.0500000003</v>
      </c>
      <c r="P3" s="2">
        <f t="shared" ref="P3:P61" si="1">SUM(J3:O3)</f>
        <v>21463863</v>
      </c>
    </row>
    <row r="4" spans="1:16">
      <c r="A4" t="s">
        <v>66</v>
      </c>
      <c r="B4" t="s">
        <v>433</v>
      </c>
      <c r="C4" s="2">
        <v>2466069</v>
      </c>
      <c r="F4" s="2">
        <v>2953162.7471000003</v>
      </c>
      <c r="G4" s="2">
        <v>20672139.229700003</v>
      </c>
      <c r="H4" s="2">
        <v>14765813.735500004</v>
      </c>
      <c r="I4" s="2">
        <f t="shared" si="0"/>
        <v>40857184.712300003</v>
      </c>
      <c r="J4" s="2">
        <v>11812650.988400001</v>
      </c>
      <c r="K4" s="2">
        <v>5906325.4942000005</v>
      </c>
      <c r="L4" s="2">
        <v>2953162.7471000003</v>
      </c>
      <c r="M4" s="2">
        <v>3873179.0695500001</v>
      </c>
      <c r="N4" s="2">
        <v>5280289.1391000003</v>
      </c>
      <c r="O4" s="2">
        <v>11619537.20865</v>
      </c>
      <c r="P4" s="2">
        <f t="shared" si="1"/>
        <v>41445144.647</v>
      </c>
    </row>
    <row r="5" spans="1:16">
      <c r="A5" t="s">
        <v>66</v>
      </c>
      <c r="B5" t="s">
        <v>434</v>
      </c>
      <c r="H5" s="2">
        <v>2338601.0151000004</v>
      </c>
      <c r="I5" s="2">
        <f t="shared" si="0"/>
        <v>2338601.0151000004</v>
      </c>
      <c r="J5" s="2">
        <v>3118134.6868000003</v>
      </c>
      <c r="K5" s="2">
        <v>2338601.0151000004</v>
      </c>
      <c r="M5" s="2">
        <v>1849843.9366666665</v>
      </c>
      <c r="N5" s="2">
        <v>2466458.5822222224</v>
      </c>
      <c r="O5" s="2">
        <v>1849843.9366666665</v>
      </c>
      <c r="P5" s="2">
        <f t="shared" si="1"/>
        <v>11622882.157455556</v>
      </c>
    </row>
    <row r="6" spans="1:16">
      <c r="A6" t="s">
        <v>67</v>
      </c>
      <c r="B6" t="s">
        <v>433</v>
      </c>
      <c r="C6" s="2">
        <v>2184383</v>
      </c>
      <c r="E6" s="2">
        <v>1706014.7805999946</v>
      </c>
      <c r="F6" s="2">
        <v>11942103.46419996</v>
      </c>
      <c r="G6" s="2">
        <v>8530073.9029999729</v>
      </c>
      <c r="H6" s="2">
        <v>6824059.1223999783</v>
      </c>
      <c r="I6" s="2">
        <f t="shared" si="0"/>
        <v>31186634.270199906</v>
      </c>
      <c r="J6" s="2">
        <v>5118044.3417999828</v>
      </c>
      <c r="L6" s="2">
        <v>3430766.7044999935</v>
      </c>
      <c r="M6" s="2">
        <v>8005122.3104999848</v>
      </c>
      <c r="N6" s="2">
        <v>4677150.4089999869</v>
      </c>
      <c r="O6" s="2">
        <v>4574355.6059999913</v>
      </c>
      <c r="P6" s="2">
        <f t="shared" si="1"/>
        <v>25805439.371799938</v>
      </c>
    </row>
    <row r="7" spans="1:16">
      <c r="A7" t="s">
        <v>67</v>
      </c>
      <c r="B7" t="s">
        <v>434</v>
      </c>
      <c r="G7" s="2">
        <v>549592.80000000005</v>
      </c>
      <c r="H7" s="2">
        <v>549592.80000000005</v>
      </c>
      <c r="I7" s="2">
        <f t="shared" si="0"/>
        <v>1099185.6000000001</v>
      </c>
      <c r="J7" s="2">
        <v>274796.40000000002</v>
      </c>
      <c r="L7" s="2">
        <v>1201606.8</v>
      </c>
      <c r="M7" s="2">
        <v>1201606.8</v>
      </c>
      <c r="N7" s="2">
        <v>600803.4</v>
      </c>
      <c r="P7" s="2">
        <f t="shared" si="1"/>
        <v>3278813.4</v>
      </c>
    </row>
    <row r="8" spans="1:16">
      <c r="A8" t="s">
        <v>69</v>
      </c>
      <c r="D8" s="2">
        <v>47252967.295200028</v>
      </c>
      <c r="E8" s="2">
        <v>70879450.942800045</v>
      </c>
      <c r="F8" s="2">
        <v>59066209.119000033</v>
      </c>
      <c r="G8" s="2">
        <v>35439725.471400023</v>
      </c>
      <c r="H8" s="2">
        <v>23626483.647600014</v>
      </c>
      <c r="I8" s="2">
        <f t="shared" si="0"/>
        <v>236264836.47600016</v>
      </c>
      <c r="P8" s="2">
        <f t="shared" si="1"/>
        <v>0</v>
      </c>
    </row>
    <row r="9" spans="1:16">
      <c r="A9" t="s">
        <v>70</v>
      </c>
      <c r="D9" s="2">
        <v>3420363.628000001</v>
      </c>
      <c r="E9" s="2">
        <v>10261090.884000001</v>
      </c>
      <c r="F9" s="2">
        <v>10261090.884000001</v>
      </c>
      <c r="G9" s="2">
        <v>10261090.884000001</v>
      </c>
      <c r="I9" s="2">
        <f t="shared" si="0"/>
        <v>34203636.280000009</v>
      </c>
      <c r="P9" s="2">
        <f t="shared" si="1"/>
        <v>0</v>
      </c>
    </row>
    <row r="10" spans="1:16">
      <c r="A10" t="s">
        <v>71</v>
      </c>
      <c r="C10" s="2">
        <v>464430</v>
      </c>
      <c r="E10" s="2">
        <v>1880640.1052999976</v>
      </c>
      <c r="F10" s="2">
        <v>5641920.3158999924</v>
      </c>
      <c r="G10" s="2">
        <v>5641920.3158999924</v>
      </c>
      <c r="H10" s="2">
        <v>3761280.2105999952</v>
      </c>
      <c r="I10" s="2">
        <f t="shared" si="0"/>
        <v>17390190.947699979</v>
      </c>
      <c r="J10" s="2">
        <v>1880640.1052999976</v>
      </c>
      <c r="L10" s="2">
        <v>742779.20819999999</v>
      </c>
      <c r="M10" s="2">
        <v>1485558.4164</v>
      </c>
      <c r="N10" s="2">
        <v>1021128.4164</v>
      </c>
      <c r="O10" s="2">
        <v>1237965.3470000003</v>
      </c>
      <c r="P10" s="2">
        <f t="shared" si="1"/>
        <v>6368071.4932999974</v>
      </c>
    </row>
    <row r="11" spans="1:16">
      <c r="A11" t="s">
        <v>189</v>
      </c>
      <c r="D11" s="2">
        <v>119475.60249999992</v>
      </c>
      <c r="E11" s="2">
        <v>119475.60249999992</v>
      </c>
      <c r="F11" s="2">
        <v>143370.72299999988</v>
      </c>
      <c r="G11" s="2">
        <v>71685.361499999941</v>
      </c>
      <c r="H11" s="2">
        <v>23895.120499999983</v>
      </c>
      <c r="I11" s="2">
        <f t="shared" si="0"/>
        <v>477902.40999999963</v>
      </c>
      <c r="P11" s="2">
        <f t="shared" si="1"/>
        <v>0</v>
      </c>
    </row>
    <row r="12" spans="1:16">
      <c r="A12" t="s">
        <v>435</v>
      </c>
      <c r="I12" s="2">
        <f t="shared" si="0"/>
        <v>0</v>
      </c>
      <c r="P12" s="2">
        <f t="shared" si="1"/>
        <v>0</v>
      </c>
    </row>
    <row r="13" spans="1:16">
      <c r="A13" t="s">
        <v>411</v>
      </c>
      <c r="C13" s="2">
        <v>79602</v>
      </c>
      <c r="E13" s="2">
        <v>253674.5639999999</v>
      </c>
      <c r="F13" s="2">
        <v>253674.5639999999</v>
      </c>
      <c r="G13" s="2">
        <v>63418.640999999974</v>
      </c>
      <c r="H13" s="2">
        <v>63418.640999999974</v>
      </c>
      <c r="I13" s="2">
        <f t="shared" si="0"/>
        <v>713788.40999999968</v>
      </c>
      <c r="J13" s="2">
        <v>71641.439999999988</v>
      </c>
      <c r="K13" s="2">
        <v>243580.89599999995</v>
      </c>
      <c r="L13" s="2">
        <v>243580.89599999995</v>
      </c>
      <c r="M13" s="2">
        <v>93133.871999999974</v>
      </c>
      <c r="N13" s="2">
        <v>-15124.704000000027</v>
      </c>
      <c r="P13" s="2">
        <f t="shared" si="1"/>
        <v>636812.39999999979</v>
      </c>
    </row>
    <row r="14" spans="1:16">
      <c r="A14" t="s">
        <v>150</v>
      </c>
      <c r="C14" s="2">
        <v>97006</v>
      </c>
      <c r="D14" s="2">
        <v>169513.85</v>
      </c>
      <c r="E14" s="2">
        <v>423784.625</v>
      </c>
      <c r="F14" s="2">
        <v>508541.55</v>
      </c>
      <c r="G14" s="2">
        <v>254270.77499999999</v>
      </c>
      <c r="H14" s="2">
        <v>339027.7</v>
      </c>
      <c r="I14" s="2">
        <f t="shared" si="0"/>
        <v>1792144.4999999998</v>
      </c>
      <c r="J14" s="2">
        <v>87304.99500000001</v>
      </c>
      <c r="K14" s="2">
        <v>218262.48750000002</v>
      </c>
      <c r="L14" s="2">
        <v>261914.98499999999</v>
      </c>
      <c r="M14" s="2">
        <v>174609.99000000002</v>
      </c>
      <c r="N14" s="2">
        <v>-9701.0049999999901</v>
      </c>
      <c r="O14" s="2">
        <v>43652.497500000005</v>
      </c>
      <c r="P14" s="2">
        <f t="shared" si="1"/>
        <v>776043.95000000007</v>
      </c>
    </row>
    <row r="15" spans="1:16">
      <c r="A15" t="s">
        <v>436</v>
      </c>
      <c r="I15" s="2">
        <f t="shared" si="0"/>
        <v>0</v>
      </c>
      <c r="P15" s="2">
        <f t="shared" si="1"/>
        <v>0</v>
      </c>
    </row>
    <row r="16" spans="1:16">
      <c r="A16" t="s">
        <v>159</v>
      </c>
      <c r="I16" s="2">
        <f t="shared" si="0"/>
        <v>0</v>
      </c>
      <c r="P16" s="2">
        <f t="shared" si="1"/>
        <v>0</v>
      </c>
    </row>
    <row r="17" spans="1:16">
      <c r="A17" t="s">
        <v>437</v>
      </c>
      <c r="I17" s="2">
        <f t="shared" si="0"/>
        <v>0</v>
      </c>
      <c r="P17" s="2">
        <f t="shared" si="1"/>
        <v>0</v>
      </c>
    </row>
    <row r="18" spans="1:16">
      <c r="A18" t="s">
        <v>162</v>
      </c>
      <c r="C18" s="2">
        <v>162710</v>
      </c>
      <c r="D18" s="2">
        <v>234369.49389999986</v>
      </c>
      <c r="E18" s="2">
        <v>585923.7347499996</v>
      </c>
      <c r="F18" s="2">
        <v>585923.7347499996</v>
      </c>
      <c r="G18" s="2">
        <v>703108.48169999942</v>
      </c>
      <c r="H18" s="2">
        <v>234369.49389999986</v>
      </c>
      <c r="I18" s="2">
        <f t="shared" si="0"/>
        <v>2506404.9389999979</v>
      </c>
      <c r="J18" s="2">
        <v>146439.30060000005</v>
      </c>
      <c r="K18" s="2">
        <v>439317.90180000011</v>
      </c>
      <c r="L18" s="2">
        <v>439317.90180000011</v>
      </c>
      <c r="M18" s="2">
        <v>146439.30060000005</v>
      </c>
      <c r="N18" s="2">
        <v>-16270.699399999954</v>
      </c>
      <c r="O18" s="2">
        <v>146439.30060000005</v>
      </c>
      <c r="P18" s="2">
        <f t="shared" si="1"/>
        <v>1301683.0060000003</v>
      </c>
    </row>
    <row r="19" spans="1:16">
      <c r="A19" t="s">
        <v>196</v>
      </c>
      <c r="C19" s="2">
        <v>204798</v>
      </c>
      <c r="D19" s="2">
        <v>296077.63500000018</v>
      </c>
      <c r="E19" s="2">
        <v>888232.90500000049</v>
      </c>
      <c r="F19" s="2">
        <v>592155.27000000037</v>
      </c>
      <c r="G19" s="2">
        <v>592155.27000000037</v>
      </c>
      <c r="H19" s="2">
        <v>592155.27000000037</v>
      </c>
      <c r="I19" s="2">
        <f t="shared" si="0"/>
        <v>3165574.350000002</v>
      </c>
      <c r="J19" s="2">
        <v>184318.11000000002</v>
      </c>
      <c r="K19" s="2">
        <v>552954.33000000007</v>
      </c>
      <c r="L19" s="2">
        <v>552954.33000000007</v>
      </c>
      <c r="M19" s="2">
        <v>184318.11000000002</v>
      </c>
      <c r="N19" s="2">
        <v>-20479.889999999985</v>
      </c>
      <c r="O19" s="2">
        <v>184318.11000000002</v>
      </c>
      <c r="P19" s="2">
        <f t="shared" si="1"/>
        <v>1638383.1000000003</v>
      </c>
    </row>
    <row r="20" spans="1:16">
      <c r="A20" t="s">
        <v>205</v>
      </c>
      <c r="D20" s="2">
        <v>46231.316999999988</v>
      </c>
      <c r="E20" s="2">
        <v>92462.633999999976</v>
      </c>
      <c r="F20" s="2">
        <v>138693.95099999994</v>
      </c>
      <c r="G20" s="2">
        <v>138693.95099999994</v>
      </c>
      <c r="H20" s="2">
        <v>46231.316999999988</v>
      </c>
      <c r="I20" s="2">
        <f t="shared" si="0"/>
        <v>462313.16999999981</v>
      </c>
      <c r="J20" s="2">
        <v>50477.417999999983</v>
      </c>
      <c r="K20" s="2">
        <v>151432.25399999993</v>
      </c>
      <c r="L20" s="2">
        <v>100954.83599999997</v>
      </c>
      <c r="M20" s="2">
        <v>100954.83599999997</v>
      </c>
      <c r="N20" s="2">
        <v>50477.417999999983</v>
      </c>
      <c r="O20" s="2">
        <v>50477.417999999983</v>
      </c>
      <c r="P20" s="2">
        <f t="shared" si="1"/>
        <v>504774.17999999982</v>
      </c>
    </row>
    <row r="21" spans="1:16">
      <c r="A21" t="s">
        <v>438</v>
      </c>
      <c r="D21" s="2">
        <v>139780.83679999999</v>
      </c>
      <c r="E21" s="2">
        <v>349452.092</v>
      </c>
      <c r="F21" s="2">
        <v>349452.092</v>
      </c>
      <c r="G21" s="2">
        <v>349452.092</v>
      </c>
      <c r="H21" s="2">
        <v>209671.25520000001</v>
      </c>
      <c r="I21" s="2">
        <f t="shared" si="0"/>
        <v>1397808.368</v>
      </c>
      <c r="P21" s="2">
        <f t="shared" si="1"/>
        <v>0</v>
      </c>
    </row>
    <row r="22" spans="1:16">
      <c r="A22" t="s">
        <v>439</v>
      </c>
      <c r="I22" s="2">
        <f t="shared" si="0"/>
        <v>0</v>
      </c>
      <c r="P22" s="2">
        <f t="shared" si="1"/>
        <v>0</v>
      </c>
    </row>
    <row r="23" spans="1:16">
      <c r="A23" t="s">
        <v>214</v>
      </c>
      <c r="C23" s="2">
        <v>23389</v>
      </c>
      <c r="E23" s="2">
        <v>189341.04750000004</v>
      </c>
      <c r="F23" s="2">
        <v>189341.04750000004</v>
      </c>
      <c r="G23" s="2">
        <v>189341.04750000004</v>
      </c>
      <c r="H23" s="2">
        <v>63113.682500000024</v>
      </c>
      <c r="I23" s="2">
        <f t="shared" si="0"/>
        <v>654525.82500000007</v>
      </c>
      <c r="K23" s="2">
        <v>63150.840000000004</v>
      </c>
      <c r="L23" s="2">
        <v>63150.840000000004</v>
      </c>
      <c r="M23" s="2">
        <v>63150.840000000004</v>
      </c>
      <c r="N23" s="2">
        <v>-2338.7199999999975</v>
      </c>
      <c r="P23" s="2">
        <f t="shared" si="1"/>
        <v>187113.80000000002</v>
      </c>
    </row>
    <row r="24" spans="1:16">
      <c r="A24" t="s">
        <v>440</v>
      </c>
      <c r="I24" s="2">
        <f t="shared" si="0"/>
        <v>0</v>
      </c>
      <c r="P24" s="2">
        <f t="shared" si="1"/>
        <v>0</v>
      </c>
    </row>
    <row r="25" spans="1:16">
      <c r="A25" t="s">
        <v>399</v>
      </c>
      <c r="G25" s="2">
        <v>1424886.5112000003</v>
      </c>
      <c r="H25" s="2">
        <v>1424886.5112000003</v>
      </c>
      <c r="I25" s="2">
        <f t="shared" si="0"/>
        <v>2849773.0224000006</v>
      </c>
      <c r="J25" s="2">
        <v>712443.25560000015</v>
      </c>
      <c r="K25" s="2">
        <v>0</v>
      </c>
      <c r="M25" s="2">
        <v>493344.31050000043</v>
      </c>
      <c r="N25" s="2">
        <v>657792.41400000057</v>
      </c>
      <c r="O25" s="2">
        <v>493344.31050000043</v>
      </c>
      <c r="P25" s="2">
        <f t="shared" si="1"/>
        <v>2356924.2906000018</v>
      </c>
    </row>
    <row r="26" spans="1:16">
      <c r="A26" t="s">
        <v>222</v>
      </c>
      <c r="I26" s="2">
        <f t="shared" si="0"/>
        <v>0</v>
      </c>
      <c r="P26" s="2">
        <f t="shared" si="1"/>
        <v>0</v>
      </c>
    </row>
    <row r="27" spans="1:16">
      <c r="A27" t="s">
        <v>225</v>
      </c>
      <c r="C27" s="2">
        <v>76245</v>
      </c>
      <c r="E27" s="2">
        <v>37693.280000000006</v>
      </c>
      <c r="F27" s="2">
        <v>37693.280000000006</v>
      </c>
      <c r="G27" s="2">
        <v>18846.640000000003</v>
      </c>
      <c r="I27" s="2">
        <f t="shared" si="0"/>
        <v>170478.2</v>
      </c>
      <c r="K27" s="2">
        <v>274480.27199999988</v>
      </c>
      <c r="L27" s="2">
        <v>274480.27199999988</v>
      </c>
      <c r="M27" s="2">
        <v>60995.13599999994</v>
      </c>
      <c r="P27" s="2">
        <f t="shared" si="1"/>
        <v>609955.6799999997</v>
      </c>
    </row>
    <row r="28" spans="1:16">
      <c r="A28" t="s">
        <v>441</v>
      </c>
      <c r="C28" s="2">
        <v>50634</v>
      </c>
      <c r="E28" s="2">
        <v>40707.888000000006</v>
      </c>
      <c r="F28" s="2">
        <v>67846.48000000001</v>
      </c>
      <c r="G28" s="2">
        <v>27138.592000000004</v>
      </c>
      <c r="I28" s="2">
        <f t="shared" si="0"/>
        <v>186326.96000000002</v>
      </c>
      <c r="K28" s="2">
        <v>182281.96799999999</v>
      </c>
      <c r="L28" s="2">
        <v>182281.96799999999</v>
      </c>
      <c r="M28" s="2">
        <v>40506.983999999997</v>
      </c>
      <c r="P28" s="2">
        <f t="shared" si="1"/>
        <v>405070.92</v>
      </c>
    </row>
    <row r="29" spans="1:16">
      <c r="A29" t="s">
        <v>401</v>
      </c>
      <c r="E29" s="2">
        <v>51164.67599999997</v>
      </c>
      <c r="F29" s="2">
        <v>51164.67599999997</v>
      </c>
      <c r="G29" s="2">
        <v>25582.337999999985</v>
      </c>
      <c r="I29" s="2">
        <f t="shared" si="0"/>
        <v>127911.68999999993</v>
      </c>
      <c r="P29" s="2">
        <f t="shared" si="1"/>
        <v>0</v>
      </c>
    </row>
    <row r="30" spans="1:16">
      <c r="A30" t="s">
        <v>237</v>
      </c>
      <c r="I30" s="2">
        <f t="shared" si="0"/>
        <v>0</v>
      </c>
      <c r="P30" s="2">
        <f t="shared" si="1"/>
        <v>0</v>
      </c>
    </row>
    <row r="31" spans="1:16">
      <c r="A31" t="s">
        <v>442</v>
      </c>
      <c r="I31" s="2">
        <f t="shared" si="0"/>
        <v>0</v>
      </c>
      <c r="P31" s="2">
        <f t="shared" si="1"/>
        <v>0</v>
      </c>
    </row>
    <row r="32" spans="1:16">
      <c r="A32" t="s">
        <v>240</v>
      </c>
      <c r="C32" s="2">
        <v>20912</v>
      </c>
      <c r="D32" s="2">
        <v>50587.600000000006</v>
      </c>
      <c r="E32" s="2">
        <v>202350.40000000002</v>
      </c>
      <c r="F32" s="2">
        <v>151762.79999999999</v>
      </c>
      <c r="G32" s="2">
        <v>101175.20000000001</v>
      </c>
      <c r="H32" s="2">
        <v>0</v>
      </c>
      <c r="I32" s="2">
        <f t="shared" si="0"/>
        <v>526788</v>
      </c>
      <c r="J32" s="2">
        <v>0</v>
      </c>
      <c r="K32" s="2">
        <v>137463.61499999999</v>
      </c>
      <c r="L32" s="2">
        <v>183284.82</v>
      </c>
      <c r="M32" s="2">
        <v>116551.61499999999</v>
      </c>
      <c r="N32" s="2">
        <v>0</v>
      </c>
      <c r="P32" s="2">
        <f t="shared" si="1"/>
        <v>437300.05</v>
      </c>
    </row>
    <row r="33" spans="1:16">
      <c r="A33" t="s">
        <v>251</v>
      </c>
      <c r="C33" s="2">
        <v>143568</v>
      </c>
      <c r="D33" s="2">
        <v>231330.57999999978</v>
      </c>
      <c r="E33" s="2">
        <v>925322.31999999913</v>
      </c>
      <c r="F33" s="2">
        <v>693991.73999999918</v>
      </c>
      <c r="G33" s="2">
        <v>462661.15999999957</v>
      </c>
      <c r="H33" s="2">
        <v>0</v>
      </c>
      <c r="I33" s="2">
        <f t="shared" si="0"/>
        <v>2456873.799999998</v>
      </c>
      <c r="J33" s="2">
        <v>0</v>
      </c>
      <c r="K33" s="2">
        <v>468633.05999999994</v>
      </c>
      <c r="L33" s="2">
        <v>624844.08000000007</v>
      </c>
      <c r="M33" s="2">
        <v>168854.04000000004</v>
      </c>
      <c r="N33" s="2">
        <v>156211.02000000002</v>
      </c>
      <c r="P33" s="2">
        <f t="shared" si="1"/>
        <v>1418542.2000000002</v>
      </c>
    </row>
    <row r="34" spans="1:16">
      <c r="A34" t="s">
        <v>260</v>
      </c>
      <c r="C34" s="2">
        <v>0</v>
      </c>
      <c r="D34" s="2">
        <v>14736.397499999999</v>
      </c>
      <c r="E34" s="2">
        <v>29472.794999999998</v>
      </c>
      <c r="F34" s="2">
        <v>36840.993749999994</v>
      </c>
      <c r="G34" s="2">
        <v>44209.19249999999</v>
      </c>
      <c r="H34" s="2">
        <v>22104.596249999995</v>
      </c>
      <c r="I34" s="2">
        <f t="shared" si="0"/>
        <v>147363.97499999998</v>
      </c>
      <c r="J34" s="2">
        <v>19139.895000000004</v>
      </c>
      <c r="K34" s="2">
        <v>19139.895000000004</v>
      </c>
      <c r="L34" s="2">
        <v>57419.684999999998</v>
      </c>
      <c r="M34" s="2">
        <v>95699.475000000006</v>
      </c>
      <c r="N34" s="2">
        <v>0</v>
      </c>
      <c r="P34" s="2">
        <f t="shared" si="1"/>
        <v>191398.95</v>
      </c>
    </row>
    <row r="35" spans="1:16">
      <c r="A35" t="s">
        <v>262</v>
      </c>
      <c r="D35" s="2">
        <v>62815.087499999994</v>
      </c>
      <c r="E35" s="2">
        <v>104691.8125</v>
      </c>
      <c r="F35" s="2">
        <v>104691.8125</v>
      </c>
      <c r="G35" s="2">
        <v>104691.8125</v>
      </c>
      <c r="H35" s="2">
        <v>41876.725000000006</v>
      </c>
      <c r="I35" s="2">
        <f t="shared" si="0"/>
        <v>418767.25</v>
      </c>
      <c r="P35" s="2">
        <f t="shared" si="1"/>
        <v>0</v>
      </c>
    </row>
    <row r="36" spans="1:16">
      <c r="A36" t="s">
        <v>412</v>
      </c>
      <c r="D36" s="2">
        <v>214283.52000000002</v>
      </c>
      <c r="E36" s="2">
        <v>535708.80000000005</v>
      </c>
      <c r="F36" s="2">
        <v>642850.56000000006</v>
      </c>
      <c r="G36" s="2">
        <v>428567.04000000004</v>
      </c>
      <c r="H36" s="2">
        <v>321425.28000000003</v>
      </c>
      <c r="I36" s="2">
        <f t="shared" si="0"/>
        <v>2142835.2000000002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1"/>
        <v>0</v>
      </c>
    </row>
    <row r="37" spans="1:16">
      <c r="A37" t="s">
        <v>269</v>
      </c>
      <c r="D37" s="2">
        <v>0</v>
      </c>
      <c r="E37" s="2">
        <v>718427.40199999977</v>
      </c>
      <c r="F37" s="2">
        <v>615794.91599999974</v>
      </c>
      <c r="G37" s="2">
        <v>513162.42999999982</v>
      </c>
      <c r="H37" s="2">
        <v>205264.97199999992</v>
      </c>
      <c r="I37" s="2">
        <f t="shared" si="0"/>
        <v>2052649.719999999</v>
      </c>
      <c r="P37" s="2">
        <f t="shared" si="1"/>
        <v>0</v>
      </c>
    </row>
    <row r="38" spans="1:16">
      <c r="A38" t="s">
        <v>276</v>
      </c>
      <c r="C38" s="2">
        <v>22962</v>
      </c>
      <c r="D38" s="2">
        <v>0</v>
      </c>
      <c r="E38" s="2">
        <v>0</v>
      </c>
      <c r="F38" s="2">
        <v>104972.05124999999</v>
      </c>
      <c r="G38" s="2">
        <v>69981.367499999993</v>
      </c>
      <c r="H38" s="2">
        <v>58317.806249999994</v>
      </c>
      <c r="I38" s="2">
        <f t="shared" si="0"/>
        <v>256233.22499999998</v>
      </c>
      <c r="J38" s="2">
        <v>0</v>
      </c>
      <c r="K38" s="2">
        <v>51664.5</v>
      </c>
      <c r="L38" s="2">
        <v>51664.5</v>
      </c>
      <c r="M38" s="2">
        <v>51664.5</v>
      </c>
      <c r="N38" s="2">
        <v>28702.5</v>
      </c>
      <c r="O38" s="2">
        <v>0</v>
      </c>
      <c r="P38" s="2">
        <f t="shared" si="1"/>
        <v>183696</v>
      </c>
    </row>
    <row r="39" spans="1:16">
      <c r="A39" t="s">
        <v>443</v>
      </c>
      <c r="I39" s="2">
        <f t="shared" si="0"/>
        <v>0</v>
      </c>
      <c r="P39" s="2">
        <f t="shared" si="1"/>
        <v>0</v>
      </c>
    </row>
    <row r="40" spans="1:16">
      <c r="A40" t="s">
        <v>281</v>
      </c>
      <c r="C40" s="2">
        <v>30785</v>
      </c>
      <c r="I40" s="2">
        <f t="shared" si="0"/>
        <v>30785</v>
      </c>
      <c r="J40" s="2">
        <v>27706.590000000004</v>
      </c>
      <c r="K40" s="2">
        <v>69266.475000000006</v>
      </c>
      <c r="L40" s="2">
        <v>83119.76999999999</v>
      </c>
      <c r="M40" s="2">
        <v>24628.180000000008</v>
      </c>
      <c r="N40" s="2">
        <v>27706.590000000004</v>
      </c>
      <c r="O40" s="2">
        <v>13853.295000000002</v>
      </c>
      <c r="P40" s="2">
        <f t="shared" si="1"/>
        <v>246280.90000000002</v>
      </c>
    </row>
    <row r="41" spans="1:16">
      <c r="A41" t="s">
        <v>284</v>
      </c>
      <c r="D41" s="2">
        <v>59104.187999999995</v>
      </c>
      <c r="E41" s="2">
        <v>147760.46999999997</v>
      </c>
      <c r="F41" s="2">
        <v>177312.56399999998</v>
      </c>
      <c r="G41" s="2">
        <v>177312.56399999998</v>
      </c>
      <c r="H41" s="2">
        <v>29552.093999999997</v>
      </c>
      <c r="I41" s="2">
        <f t="shared" si="0"/>
        <v>591041.88</v>
      </c>
      <c r="P41" s="2">
        <f t="shared" si="1"/>
        <v>0</v>
      </c>
    </row>
    <row r="42" spans="1:16">
      <c r="A42" t="s">
        <v>444</v>
      </c>
      <c r="I42" s="2">
        <f t="shared" si="0"/>
        <v>0</v>
      </c>
      <c r="P42" s="2">
        <f t="shared" si="1"/>
        <v>0</v>
      </c>
    </row>
    <row r="43" spans="1:16">
      <c r="A43" t="s">
        <v>445</v>
      </c>
      <c r="I43" s="2">
        <f t="shared" si="0"/>
        <v>0</v>
      </c>
      <c r="P43" s="2">
        <f t="shared" si="1"/>
        <v>0</v>
      </c>
    </row>
    <row r="44" spans="1:16">
      <c r="A44" t="s">
        <v>297</v>
      </c>
      <c r="I44" s="2">
        <f t="shared" si="0"/>
        <v>0</v>
      </c>
      <c r="P44" s="2">
        <f t="shared" si="1"/>
        <v>0</v>
      </c>
    </row>
    <row r="45" spans="1:16">
      <c r="A45" t="s">
        <v>300</v>
      </c>
      <c r="I45" s="2">
        <f t="shared" si="0"/>
        <v>0</v>
      </c>
      <c r="P45" s="2">
        <f t="shared" si="1"/>
        <v>0</v>
      </c>
    </row>
    <row r="46" spans="1:16">
      <c r="A46" t="s">
        <v>303</v>
      </c>
      <c r="I46" s="2">
        <f t="shared" si="0"/>
        <v>0</v>
      </c>
      <c r="P46" s="2">
        <f t="shared" si="1"/>
        <v>0</v>
      </c>
    </row>
    <row r="47" spans="1:16">
      <c r="A47" t="s">
        <v>446</v>
      </c>
      <c r="I47" s="2">
        <f t="shared" si="0"/>
        <v>0</v>
      </c>
      <c r="P47" s="2">
        <f t="shared" si="1"/>
        <v>0</v>
      </c>
    </row>
    <row r="48" spans="1:16">
      <c r="A48" t="s">
        <v>316</v>
      </c>
      <c r="D48" s="2">
        <v>58391.476000000002</v>
      </c>
      <c r="E48" s="2">
        <v>175174.42799999999</v>
      </c>
      <c r="F48" s="2">
        <v>145978.69</v>
      </c>
      <c r="G48" s="2">
        <v>145978.69</v>
      </c>
      <c r="H48" s="2">
        <v>58391.476000000002</v>
      </c>
      <c r="I48" s="2">
        <f t="shared" si="0"/>
        <v>583914.76</v>
      </c>
      <c r="J48" s="2">
        <v>128836.4</v>
      </c>
      <c r="K48" s="2">
        <v>257672.8</v>
      </c>
      <c r="L48" s="2">
        <v>386509.2</v>
      </c>
      <c r="M48" s="2">
        <v>193254.6</v>
      </c>
      <c r="N48" s="2">
        <v>193254.6</v>
      </c>
      <c r="O48" s="2">
        <v>128836.4</v>
      </c>
      <c r="P48" s="2">
        <f t="shared" si="1"/>
        <v>1288363.9999999998</v>
      </c>
    </row>
    <row r="49" spans="1:16">
      <c r="A49" t="s">
        <v>447</v>
      </c>
      <c r="I49" s="2">
        <f t="shared" si="0"/>
        <v>0</v>
      </c>
      <c r="P49" s="2">
        <f t="shared" si="1"/>
        <v>0</v>
      </c>
    </row>
    <row r="50" spans="1:16">
      <c r="A50" t="s">
        <v>269</v>
      </c>
      <c r="I50" s="2">
        <f t="shared" si="0"/>
        <v>0</v>
      </c>
      <c r="P50" s="2">
        <f t="shared" si="1"/>
        <v>0</v>
      </c>
    </row>
    <row r="51" spans="1:16">
      <c r="A51" t="s">
        <v>321</v>
      </c>
      <c r="D51" s="2">
        <v>223750.80599999984</v>
      </c>
      <c r="E51" s="2">
        <v>372918.00999999978</v>
      </c>
      <c r="F51" s="2">
        <v>447501.61199999967</v>
      </c>
      <c r="G51" s="2">
        <v>298334.40799999982</v>
      </c>
      <c r="H51" s="2">
        <v>149167.20399999991</v>
      </c>
      <c r="I51" s="2">
        <f t="shared" si="0"/>
        <v>1491672.0399999991</v>
      </c>
      <c r="P51" s="2">
        <f t="shared" si="1"/>
        <v>0</v>
      </c>
    </row>
    <row r="52" spans="1:16">
      <c r="A52" t="s">
        <v>448</v>
      </c>
      <c r="I52" s="2">
        <f t="shared" si="0"/>
        <v>0</v>
      </c>
      <c r="P52" s="2">
        <f t="shared" si="1"/>
        <v>0</v>
      </c>
    </row>
    <row r="53" spans="1:16">
      <c r="A53" t="s">
        <v>326</v>
      </c>
      <c r="I53" s="2">
        <f t="shared" si="0"/>
        <v>0</v>
      </c>
      <c r="P53" s="2">
        <f t="shared" si="1"/>
        <v>0</v>
      </c>
    </row>
    <row r="54" spans="1:16">
      <c r="A54" t="s">
        <v>449</v>
      </c>
      <c r="I54" s="2">
        <f t="shared" si="0"/>
        <v>0</v>
      </c>
      <c r="P54" s="2">
        <f t="shared" si="1"/>
        <v>0</v>
      </c>
    </row>
    <row r="55" spans="1:16">
      <c r="A55" t="s">
        <v>347</v>
      </c>
      <c r="C55" s="2">
        <v>160360</v>
      </c>
      <c r="D55" s="2">
        <v>500000</v>
      </c>
      <c r="E55" s="2">
        <v>500000</v>
      </c>
      <c r="F55" s="2">
        <v>1500000</v>
      </c>
      <c r="G55" s="2">
        <v>1500000</v>
      </c>
      <c r="H55" s="2">
        <v>1376918.4460000005</v>
      </c>
      <c r="I55" s="2">
        <f t="shared" si="0"/>
        <v>5537278.4460000005</v>
      </c>
      <c r="K55" s="2">
        <v>500000</v>
      </c>
      <c r="L55" s="2">
        <v>500000</v>
      </c>
      <c r="M55" s="2">
        <v>282881.80000000051</v>
      </c>
      <c r="O55" s="2">
        <v>0</v>
      </c>
      <c r="P55" s="2">
        <f t="shared" si="1"/>
        <v>1282881.8000000005</v>
      </c>
    </row>
    <row r="56" spans="1:16">
      <c r="A56" t="s">
        <v>354</v>
      </c>
      <c r="C56" s="2">
        <v>22011</v>
      </c>
      <c r="E56" s="2">
        <v>158336.05519999994</v>
      </c>
      <c r="F56" s="2">
        <v>118752.04139999993</v>
      </c>
      <c r="G56" s="2">
        <v>79168.027599999972</v>
      </c>
      <c r="H56" s="2">
        <v>39584.013799999986</v>
      </c>
      <c r="I56" s="2">
        <f t="shared" si="0"/>
        <v>417851.1379999998</v>
      </c>
      <c r="K56" s="2">
        <v>59430.995999999999</v>
      </c>
      <c r="L56" s="2">
        <v>79241.328000000009</v>
      </c>
      <c r="M56" s="2">
        <v>37419.995999999999</v>
      </c>
      <c r="P56" s="2">
        <f t="shared" si="1"/>
        <v>176092.32</v>
      </c>
    </row>
    <row r="57" spans="1:16">
      <c r="A57" t="s">
        <v>361</v>
      </c>
      <c r="G57" s="2">
        <v>413265.26999999984</v>
      </c>
      <c r="H57" s="2">
        <v>551020.35999999975</v>
      </c>
      <c r="I57" s="2">
        <f t="shared" si="0"/>
        <v>964285.62999999966</v>
      </c>
      <c r="J57" s="2">
        <v>413265.26999999984</v>
      </c>
      <c r="M57" s="2">
        <v>122408.82</v>
      </c>
      <c r="N57" s="2">
        <v>122408.82</v>
      </c>
      <c r="O57" s="2">
        <v>163211.76</v>
      </c>
      <c r="P57" s="2">
        <f t="shared" si="1"/>
        <v>821294.66999999993</v>
      </c>
    </row>
    <row r="58" spans="1:16">
      <c r="A58" t="s">
        <v>364</v>
      </c>
      <c r="C58" s="2">
        <v>143326</v>
      </c>
      <c r="E58" s="2">
        <v>0</v>
      </c>
      <c r="F58" s="2">
        <v>495084.74999999988</v>
      </c>
      <c r="G58" s="2">
        <v>660112.99999999988</v>
      </c>
      <c r="H58" s="2">
        <v>412570.62499999988</v>
      </c>
      <c r="I58" s="2">
        <f t="shared" si="0"/>
        <v>1711094.3749999995</v>
      </c>
      <c r="J58" s="2">
        <v>82514.124999999985</v>
      </c>
      <c r="L58" s="2">
        <v>386979.12</v>
      </c>
      <c r="M58" s="2">
        <v>515972.16000000003</v>
      </c>
      <c r="N58" s="2">
        <v>243653.12</v>
      </c>
      <c r="P58" s="2">
        <f t="shared" si="1"/>
        <v>1229118.5249999999</v>
      </c>
    </row>
    <row r="59" spans="1:16">
      <c r="A59" t="s">
        <v>369</v>
      </c>
      <c r="C59" s="2">
        <v>122343</v>
      </c>
      <c r="E59" s="2">
        <v>495478.25460000033</v>
      </c>
      <c r="F59" s="2">
        <v>743217.38190000039</v>
      </c>
      <c r="G59" s="2">
        <v>619347.81825000048</v>
      </c>
      <c r="H59" s="2">
        <v>619347.81825000048</v>
      </c>
      <c r="I59" s="2">
        <f t="shared" si="0"/>
        <v>2599734.2730000019</v>
      </c>
      <c r="J59" s="2">
        <v>0</v>
      </c>
      <c r="K59" s="2">
        <v>330327.4338</v>
      </c>
      <c r="L59" s="2">
        <v>440436.5784</v>
      </c>
      <c r="M59" s="2">
        <v>207984.4338</v>
      </c>
      <c r="N59" s="2">
        <v>0</v>
      </c>
      <c r="O59" s="2">
        <v>0</v>
      </c>
      <c r="P59" s="2">
        <f t="shared" si="1"/>
        <v>978748.446</v>
      </c>
    </row>
    <row r="60" spans="1:16">
      <c r="A60" t="s">
        <v>376</v>
      </c>
      <c r="D60" s="2">
        <v>0</v>
      </c>
      <c r="E60" s="2">
        <v>303675.26240000007</v>
      </c>
      <c r="F60" s="2">
        <v>455512.89360000007</v>
      </c>
      <c r="G60" s="2">
        <v>455512.89360000007</v>
      </c>
      <c r="H60" s="2">
        <v>303675.26240000007</v>
      </c>
      <c r="I60" s="2">
        <f t="shared" si="0"/>
        <v>1518376.3120000004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P60" s="2">
        <f t="shared" si="1"/>
        <v>0</v>
      </c>
    </row>
    <row r="61" spans="1:16">
      <c r="A61" t="s">
        <v>35</v>
      </c>
      <c r="F61" s="2">
        <v>241935.375</v>
      </c>
      <c r="G61" s="2">
        <v>241935.375</v>
      </c>
      <c r="I61" s="2">
        <f t="shared" si="0"/>
        <v>483870.75</v>
      </c>
      <c r="P61" s="2">
        <f t="shared" si="1"/>
        <v>0</v>
      </c>
    </row>
  </sheetData>
  <sheetProtection algorithmName="SHA-512" hashValue="cp12PUCmdwl+weyt/oYOyJtFvK66q7NsSFcr2vvt071p1Xlc0sQ+/wsSY83ACqsIUiNdb1Px/ukxnZ/sJ5VfTg==" saltValue="HtuzbF9C+yEnd1CkGU1+o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DD16-495B-F648-8CBB-02D12343C65B}">
  <sheetPr>
    <tabColor rgb="FF00B050"/>
  </sheetPr>
  <dimension ref="A1:BC100"/>
  <sheetViews>
    <sheetView workbookViewId="0">
      <pane xSplit="1" ySplit="2" topLeftCell="B3" activePane="bottomRight" state="frozen"/>
      <selection pane="bottomRight" activeCell="AJ16" sqref="AJ16"/>
      <selection pane="bottomLeft" activeCell="C3" sqref="C3"/>
      <selection pane="topRight" activeCell="C3" sqref="C3"/>
    </sheetView>
  </sheetViews>
  <sheetFormatPr defaultColWidth="11.125" defaultRowHeight="15.6"/>
  <cols>
    <col min="1" max="1" width="40.625" bestFit="1" customWidth="1"/>
    <col min="2" max="2" width="11.125" customWidth="1"/>
    <col min="3" max="20" width="13" style="5" hidden="1" customWidth="1"/>
    <col min="21" max="29" width="13" style="2" hidden="1" customWidth="1"/>
    <col min="30" max="42" width="13" style="2" customWidth="1"/>
    <col min="43" max="44" width="13" customWidth="1"/>
    <col min="45" max="50" width="13.5" customWidth="1"/>
    <col min="51" max="51" width="11.125" customWidth="1"/>
    <col min="53" max="53" width="11.125" style="40"/>
  </cols>
  <sheetData>
    <row r="1" spans="1:55">
      <c r="A1" s="217" t="str">
        <f>'sales bud'!A1</f>
        <v>Партнер</v>
      </c>
      <c r="B1" s="217" t="str">
        <f>'sales bud'!B1</f>
        <v>Category</v>
      </c>
      <c r="C1" s="216" t="str">
        <f>'sales bud'!C1</f>
        <v>January</v>
      </c>
      <c r="D1" s="216"/>
      <c r="E1" s="216"/>
      <c r="F1" s="216" t="str">
        <f>'sales bud'!D1</f>
        <v>February</v>
      </c>
      <c r="G1" s="216"/>
      <c r="H1" s="216"/>
      <c r="I1" s="216" t="str">
        <f>'sales bud'!E1</f>
        <v>March</v>
      </c>
      <c r="J1" s="216"/>
      <c r="K1" s="216"/>
      <c r="L1" s="216" t="str">
        <f>'sales bud'!F1</f>
        <v>April</v>
      </c>
      <c r="M1" s="216"/>
      <c r="N1" s="216"/>
      <c r="O1" s="216" t="str">
        <f>'sales bud'!G1</f>
        <v xml:space="preserve">May </v>
      </c>
      <c r="P1" s="216"/>
      <c r="Q1" s="216"/>
      <c r="R1" s="216" t="str">
        <f>'sales bud'!H1</f>
        <v>June</v>
      </c>
      <c r="S1" s="216"/>
      <c r="T1" s="216"/>
      <c r="U1" s="216" t="str">
        <f>'sales bud'!I1</f>
        <v>Total SS 2021</v>
      </c>
      <c r="V1" s="216"/>
      <c r="W1" s="216"/>
      <c r="X1" s="216" t="str">
        <f>'sales bud'!J1</f>
        <v>July</v>
      </c>
      <c r="Y1" s="216"/>
      <c r="Z1" s="216"/>
      <c r="AA1" s="216" t="str">
        <f>'sales bud'!K1</f>
        <v>August</v>
      </c>
      <c r="AB1" s="216"/>
      <c r="AC1" s="216"/>
      <c r="AD1" s="216" t="str">
        <f>'sales bud'!L1</f>
        <v>September</v>
      </c>
      <c r="AE1" s="216"/>
      <c r="AF1" s="216"/>
      <c r="AG1" s="216" t="str">
        <f>'sales bud'!M1</f>
        <v>October</v>
      </c>
      <c r="AH1" s="216"/>
      <c r="AI1" s="216"/>
      <c r="AJ1" s="216" t="str">
        <f>'sales bud'!N1</f>
        <v>November</v>
      </c>
      <c r="AK1" s="216"/>
      <c r="AL1" s="216"/>
      <c r="AM1" s="216" t="str">
        <f>'sales bud'!O1</f>
        <v>December</v>
      </c>
      <c r="AN1" s="216"/>
      <c r="AO1" s="216"/>
      <c r="AP1" s="216" t="str">
        <f>'sales bud'!P1</f>
        <v>Total FW 2021</v>
      </c>
      <c r="AQ1" s="216"/>
      <c r="AR1" s="216"/>
      <c r="BA1" s="40" t="s">
        <v>24</v>
      </c>
    </row>
    <row r="2" spans="1:55">
      <c r="A2" s="217"/>
      <c r="B2" s="217"/>
      <c r="C2" s="208" t="s">
        <v>25</v>
      </c>
      <c r="D2" s="208" t="s">
        <v>26</v>
      </c>
      <c r="E2" s="208" t="s">
        <v>27</v>
      </c>
      <c r="F2" s="208" t="s">
        <v>25</v>
      </c>
      <c r="G2" s="208" t="s">
        <v>26</v>
      </c>
      <c r="H2" s="208" t="s">
        <v>27</v>
      </c>
      <c r="I2" s="208" t="s">
        <v>25</v>
      </c>
      <c r="J2" s="208" t="s">
        <v>26</v>
      </c>
      <c r="K2" s="208" t="s">
        <v>27</v>
      </c>
      <c r="L2" s="208" t="s">
        <v>25</v>
      </c>
      <c r="M2" s="208" t="s">
        <v>26</v>
      </c>
      <c r="N2" s="208" t="s">
        <v>27</v>
      </c>
      <c r="O2" s="208" t="s">
        <v>25</v>
      </c>
      <c r="P2" s="208" t="s">
        <v>26</v>
      </c>
      <c r="Q2" s="208" t="s">
        <v>27</v>
      </c>
      <c r="R2" s="208" t="s">
        <v>25</v>
      </c>
      <c r="S2" s="208" t="s">
        <v>26</v>
      </c>
      <c r="T2" s="208" t="s">
        <v>27</v>
      </c>
      <c r="U2" s="208" t="s">
        <v>25</v>
      </c>
      <c r="V2" s="208" t="s">
        <v>28</v>
      </c>
      <c r="W2" s="208" t="s">
        <v>27</v>
      </c>
      <c r="X2" s="208" t="s">
        <v>25</v>
      </c>
      <c r="Y2" s="208" t="s">
        <v>26</v>
      </c>
      <c r="Z2" s="208" t="s">
        <v>27</v>
      </c>
      <c r="AA2" s="208" t="s">
        <v>25</v>
      </c>
      <c r="AB2" s="208" t="s">
        <v>26</v>
      </c>
      <c r="AC2" s="208" t="s">
        <v>27</v>
      </c>
      <c r="AD2" s="208" t="s">
        <v>25</v>
      </c>
      <c r="AE2" s="208" t="s">
        <v>26</v>
      </c>
      <c r="AF2" s="208" t="s">
        <v>27</v>
      </c>
      <c r="AG2" s="208" t="s">
        <v>25</v>
      </c>
      <c r="AH2" s="208" t="s">
        <v>26</v>
      </c>
      <c r="AI2" s="208" t="s">
        <v>27</v>
      </c>
      <c r="AJ2" s="208" t="s">
        <v>25</v>
      </c>
      <c r="AK2" s="208" t="s">
        <v>26</v>
      </c>
      <c r="AL2" s="208" t="s">
        <v>27</v>
      </c>
      <c r="AM2" s="208" t="s">
        <v>25</v>
      </c>
      <c r="AN2" s="208" t="s">
        <v>26</v>
      </c>
      <c r="AO2" s="208" t="s">
        <v>27</v>
      </c>
      <c r="AP2" s="208" t="s">
        <v>25</v>
      </c>
      <c r="AQ2" s="208" t="s">
        <v>28</v>
      </c>
      <c r="AR2" s="208" t="s">
        <v>27</v>
      </c>
      <c r="AS2" s="215" t="s">
        <v>29</v>
      </c>
      <c r="AT2" s="215"/>
      <c r="AU2" s="215"/>
      <c r="AV2" s="215" t="s">
        <v>30</v>
      </c>
      <c r="AW2" s="215"/>
      <c r="AX2" s="215"/>
    </row>
    <row r="3" spans="1:55" ht="15.75">
      <c r="A3" t="s">
        <v>31</v>
      </c>
      <c r="B3" t="str">
        <f>'sales bud'!B2</f>
        <v>prebook</v>
      </c>
      <c r="C3" s="208"/>
      <c r="D3" s="208"/>
      <c r="E3" s="208"/>
      <c r="F3" s="208">
        <v>9015804</v>
      </c>
      <c r="G3" s="208">
        <v>3017085.98</v>
      </c>
      <c r="H3" s="208"/>
      <c r="I3" s="208">
        <v>7159511.4000000004</v>
      </c>
      <c r="J3" s="208">
        <v>2532036.31</v>
      </c>
      <c r="K3" s="208"/>
      <c r="L3" s="208">
        <v>4496372</v>
      </c>
      <c r="M3" s="208">
        <v>1493976.39</v>
      </c>
      <c r="N3" s="208"/>
      <c r="O3" s="208">
        <v>3533833.35</v>
      </c>
      <c r="P3" s="208">
        <v>1144011.33</v>
      </c>
      <c r="Q3" s="208">
        <v>2829660</v>
      </c>
      <c r="R3" s="207"/>
      <c r="S3" s="207"/>
      <c r="T3" s="207"/>
      <c r="U3" s="2">
        <f>C3+F3+I3+L3+O3+R3</f>
        <v>24205520.75</v>
      </c>
      <c r="V3" s="2">
        <f>D3+G3+J3+M3+P3+S3</f>
        <v>8187110.0099999998</v>
      </c>
      <c r="W3" s="2">
        <f>E3+H3+K3+N3+Q3+T3</f>
        <v>2829660</v>
      </c>
      <c r="X3" s="2">
        <v>1093500</v>
      </c>
      <c r="Y3" s="208">
        <f>X3*Лист9!$B3</f>
        <v>275338.266540121</v>
      </c>
      <c r="Z3" s="2">
        <v>4449596</v>
      </c>
      <c r="AA3" s="2">
        <v>4374000</v>
      </c>
      <c r="AB3" s="208">
        <f>AA3*Лист9!$B3</f>
        <v>1101353.066160484</v>
      </c>
      <c r="AC3" s="2">
        <f>O3</f>
        <v>3533833.35</v>
      </c>
      <c r="AD3" s="2">
        <v>6465937.5</v>
      </c>
      <c r="AE3" s="208">
        <f>AD3*Лист9!$B3</f>
        <v>1628093.2993203143</v>
      </c>
      <c r="AG3" s="2">
        <v>0</v>
      </c>
      <c r="AH3" s="208">
        <v>466403.76117109996</v>
      </c>
      <c r="AJ3" s="2">
        <v>0</v>
      </c>
      <c r="AK3" s="208">
        <f>AJ3*Лист9!$B3</f>
        <v>0</v>
      </c>
      <c r="AM3" s="2">
        <f>VLOOKUP(A3,[2]Лист4!$A$5:$E$39,5,0)</f>
        <v>0</v>
      </c>
      <c r="AN3" s="208">
        <f>AM3*Лист9!$B3</f>
        <v>0</v>
      </c>
      <c r="AP3" s="2">
        <f>X3+AA3+AD3+AG3+AJ3+AM3</f>
        <v>11933437.5</v>
      </c>
      <c r="AQ3" s="2">
        <f>Y3+AB3+AE3+AH3+AK3+AN3</f>
        <v>3471188.3931920193</v>
      </c>
      <c r="AR3" s="2">
        <f>Z3+AC3+AF3+AI3+AL3+AO3</f>
        <v>7983429.3499999996</v>
      </c>
      <c r="AS3" s="3">
        <f>U3+AP3</f>
        <v>36138958.25</v>
      </c>
      <c r="AT3" s="3">
        <f t="shared" ref="AT3" si="0">V3+AQ3</f>
        <v>11658298.403192019</v>
      </c>
      <c r="AU3" s="3">
        <f t="shared" ref="AU3" si="1">W3+AR3</f>
        <v>10813089.35</v>
      </c>
      <c r="AV3" s="3">
        <f>bud!AP3+bud!U3</f>
        <v>37846279.098999962</v>
      </c>
      <c r="AW3" s="3">
        <f>bud!AQ3+bud!V3</f>
        <v>9509990.088640172</v>
      </c>
      <c r="AX3" s="3">
        <f>bud!AR3+bud!W3</f>
        <v>37846279.098999962</v>
      </c>
      <c r="AY3" s="3">
        <f>AU3-AX3</f>
        <v>-27033189.748999961</v>
      </c>
      <c r="AZ3" s="3">
        <f>AS3-AU3</f>
        <v>25325868.899999999</v>
      </c>
      <c r="BA3" s="41">
        <f>AM3+AJ3+AG3</f>
        <v>0</v>
      </c>
      <c r="BC3" s="3"/>
    </row>
    <row r="4" spans="1:55">
      <c r="A4" s="36" t="s">
        <v>32</v>
      </c>
      <c r="B4" s="36" t="str">
        <f>'sales bud'!B3</f>
        <v>оферта</v>
      </c>
      <c r="C4" s="37">
        <v>1979691</v>
      </c>
      <c r="D4" s="37">
        <v>628686</v>
      </c>
      <c r="E4" s="37">
        <v>2071336</v>
      </c>
      <c r="F4" s="37">
        <v>2272889</v>
      </c>
      <c r="G4" s="37">
        <v>512103</v>
      </c>
      <c r="H4" s="37">
        <v>3655540</v>
      </c>
      <c r="I4" s="37">
        <v>4761821</v>
      </c>
      <c r="J4" s="37">
        <v>1109810</v>
      </c>
      <c r="K4" s="37">
        <v>3813948</v>
      </c>
      <c r="L4" s="37">
        <v>5802254</v>
      </c>
      <c r="M4" s="37">
        <v>1466399</v>
      </c>
      <c r="N4" s="37">
        <v>5038434</v>
      </c>
      <c r="O4" s="37">
        <v>12485553</v>
      </c>
      <c r="P4" s="37">
        <v>3131576</v>
      </c>
      <c r="Q4" s="37">
        <v>10971988</v>
      </c>
      <c r="R4" s="37">
        <v>4915855</v>
      </c>
      <c r="S4" s="37">
        <v>1502553</v>
      </c>
      <c r="T4" s="37">
        <v>4911529</v>
      </c>
      <c r="U4" s="38">
        <f t="shared" ref="U4:U62" si="2">C4+F4+I4+L4+O4+R4</f>
        <v>32218063</v>
      </c>
      <c r="V4" s="38">
        <f t="shared" ref="V4:V62" si="3">D4+G4+J4+M4+P4+S4</f>
        <v>8351127</v>
      </c>
      <c r="W4" s="38">
        <f t="shared" ref="W4:W62" si="4">E4+H4+K4+N4+Q4+T4</f>
        <v>30462775</v>
      </c>
      <c r="X4" s="38">
        <v>5360658</v>
      </c>
      <c r="Y4" s="37">
        <v>1598324</v>
      </c>
      <c r="Z4" s="38">
        <v>4744223</v>
      </c>
      <c r="AA4" s="38">
        <v>6212660</v>
      </c>
      <c r="AB4" s="37">
        <v>2155589</v>
      </c>
      <c r="AC4" s="38">
        <v>5752022</v>
      </c>
      <c r="AD4" s="2">
        <v>4703922</v>
      </c>
      <c r="AE4" s="37">
        <v>1371977</v>
      </c>
      <c r="AF4" s="38">
        <v>4133594</v>
      </c>
      <c r="AG4" s="2">
        <v>3863636</v>
      </c>
      <c r="AH4" s="208">
        <v>1126894</v>
      </c>
      <c r="AI4" s="38">
        <v>3400000</v>
      </c>
      <c r="AJ4" s="2">
        <v>4488636</v>
      </c>
      <c r="AK4" s="37">
        <v>1309186</v>
      </c>
      <c r="AL4" s="38">
        <v>3950000</v>
      </c>
      <c r="AM4" s="2">
        <v>3636364</v>
      </c>
      <c r="AN4" s="37">
        <v>1060606</v>
      </c>
      <c r="AO4" s="38">
        <v>3200000</v>
      </c>
      <c r="AP4" s="38">
        <f t="shared" ref="AP4:AP62" si="5">X4+AA4+AD4+AG4+AJ4+AM4</f>
        <v>28265876</v>
      </c>
      <c r="AQ4" s="38">
        <f t="shared" ref="AQ4:AQ62" si="6">Y4+AB4+AE4+AH4+AK4+AN4</f>
        <v>8622576</v>
      </c>
      <c r="AR4" s="38">
        <f t="shared" ref="AR4:AR62" si="7">Z4+AC4+AF4+AI4+AL4+AO4</f>
        <v>25179839</v>
      </c>
      <c r="AS4" s="39">
        <f>U4+AP4</f>
        <v>60483939</v>
      </c>
      <c r="AT4" s="39">
        <f t="shared" ref="AT4:AU4" si="8">V4+AQ4</f>
        <v>16973703</v>
      </c>
      <c r="AU4" s="39">
        <f t="shared" si="8"/>
        <v>55642614</v>
      </c>
      <c r="AV4" s="39">
        <f>bud!AP4+bud!U4</f>
        <v>43415001</v>
      </c>
      <c r="AW4" s="39">
        <f>bud!AQ4+bud!V4</f>
        <v>17211629.322995264</v>
      </c>
      <c r="AX4" s="39">
        <f>bud!AR4+bud!W4</f>
        <v>43415001</v>
      </c>
      <c r="AY4" s="39">
        <f>AU4-AX4</f>
        <v>12227613</v>
      </c>
      <c r="AZ4" s="3">
        <f t="shared" ref="AZ4:AZ67" si="9">AS4-AU4</f>
        <v>4841325</v>
      </c>
      <c r="BA4"/>
      <c r="BC4" s="3"/>
    </row>
    <row r="5" spans="1:55">
      <c r="A5" t="str">
        <f>'sales bud'!A4</f>
        <v>Реинвент ООО</v>
      </c>
      <c r="B5" t="str">
        <f>'sales bud'!B4</f>
        <v>prebook</v>
      </c>
      <c r="C5" s="208"/>
      <c r="D5" s="208"/>
      <c r="E5" s="208">
        <v>3278285.78</v>
      </c>
      <c r="F5" s="208">
        <v>16104100</v>
      </c>
      <c r="G5" s="208">
        <v>4814774.22</v>
      </c>
      <c r="H5" s="208">
        <v>0</v>
      </c>
      <c r="I5" s="208">
        <v>10583280</v>
      </c>
      <c r="J5" s="208">
        <v>3120577.36</v>
      </c>
      <c r="K5" s="208">
        <v>0</v>
      </c>
      <c r="L5" s="208">
        <v>24244785</v>
      </c>
      <c r="M5" s="208">
        <v>7234160.54</v>
      </c>
      <c r="N5" s="208">
        <v>0</v>
      </c>
      <c r="O5" s="208">
        <f>23616292.5-2759000+18000</f>
        <v>20875292.5</v>
      </c>
      <c r="P5" s="208">
        <f>6393111.35+973000</f>
        <v>7366111.3499999996</v>
      </c>
      <c r="Q5" s="208">
        <f>16433100+268000</f>
        <v>16701100</v>
      </c>
      <c r="R5" s="208"/>
      <c r="S5" s="208"/>
      <c r="T5" s="208">
        <v>10583280</v>
      </c>
      <c r="U5" s="2">
        <f t="shared" si="2"/>
        <v>71807457.5</v>
      </c>
      <c r="V5" s="2">
        <f t="shared" si="3"/>
        <v>22535623.469999999</v>
      </c>
      <c r="W5" s="42">
        <f t="shared" si="4"/>
        <v>30562665.780000001</v>
      </c>
      <c r="X5" s="2">
        <v>2970616.9909090893</v>
      </c>
      <c r="Y5" s="208">
        <f>X5*VLOOKUP($A5,Лист9!$A$3:$B$138,2,0)</f>
        <v>747269.82870894065</v>
      </c>
      <c r="Z5" s="2">
        <f>L5</f>
        <v>24244785</v>
      </c>
      <c r="AA5" s="2">
        <v>11882467.963636357</v>
      </c>
      <c r="AB5" s="208">
        <f>AA5*VLOOKUP($A5,Лист9!$A$3:$B$138,2,0)</f>
        <v>2989079.3148357626</v>
      </c>
      <c r="AC5" s="2">
        <f>O5</f>
        <v>20875292.5</v>
      </c>
      <c r="AD5" s="2">
        <v>2872198.8</v>
      </c>
      <c r="AE5" s="208">
        <f>AD5*VLOOKUP($A5,Лист9!$A$3:$B$138,2,0)</f>
        <v>722512.36422006611</v>
      </c>
      <c r="AG5" s="2">
        <v>0</v>
      </c>
      <c r="AH5" s="208">
        <f>AG5*VLOOKUP($A5,Лист9!$A$3:$B$138,2,0)</f>
        <v>0</v>
      </c>
      <c r="AJ5" s="2">
        <v>0</v>
      </c>
      <c r="AK5" s="208">
        <f>AJ5*VLOOKUP($A5,Лист9!$A$3:$B$138,2,0)</f>
        <v>0</v>
      </c>
      <c r="AM5" s="2">
        <f>VLOOKUP(A5,[2]Лист4!$A$5:$E$39,5,0)</f>
        <v>0</v>
      </c>
      <c r="AN5" s="208">
        <f>AM5*VLOOKUP($A5,Лист9!$A$3:$B$138,2,0)</f>
        <v>0</v>
      </c>
      <c r="AP5" s="2">
        <f t="shared" si="5"/>
        <v>17725283.754545446</v>
      </c>
      <c r="AQ5" s="2">
        <f t="shared" si="6"/>
        <v>4458861.5077647697</v>
      </c>
      <c r="AR5" s="2">
        <f t="shared" si="7"/>
        <v>45120077.5</v>
      </c>
      <c r="AS5" s="3">
        <f t="shared" ref="AS5:AS68" si="10">U5+AP5</f>
        <v>89532741.25454545</v>
      </c>
      <c r="AT5" s="3">
        <f t="shared" ref="AT5:AT68" si="11">V5+AQ5</f>
        <v>26994484.97776477</v>
      </c>
      <c r="AU5" s="3">
        <f>W5+AR5</f>
        <v>75682743.280000001</v>
      </c>
      <c r="AV5" s="3">
        <f>bud!AP5+bud!U5</f>
        <v>84884448.739000008</v>
      </c>
      <c r="AW5" s="3">
        <f>bud!AQ5+bud!V5</f>
        <v>21330749.147800557</v>
      </c>
      <c r="AX5" s="3">
        <f>bud!AR5+bud!W5</f>
        <v>82302329.359300002</v>
      </c>
      <c r="AY5" s="3">
        <f t="shared" ref="AY5:AY68" si="12">AU5-AX5</f>
        <v>-6619586.0793000013</v>
      </c>
      <c r="AZ5" s="3">
        <f t="shared" si="9"/>
        <v>13849997.974545449</v>
      </c>
      <c r="BA5" s="41">
        <f>AM5+AJ5+AG5</f>
        <v>0</v>
      </c>
      <c r="BC5" s="3"/>
    </row>
    <row r="6" spans="1:55">
      <c r="A6" s="36" t="str">
        <f>'sales bud'!A5</f>
        <v>Реинвент ООО</v>
      </c>
      <c r="B6" s="36" t="str">
        <f>'sales bud'!B5</f>
        <v>freestock</v>
      </c>
      <c r="C6" s="37"/>
      <c r="D6" s="37"/>
      <c r="E6" s="37"/>
      <c r="F6" s="37"/>
      <c r="G6" s="37"/>
      <c r="H6" s="37"/>
      <c r="I6" s="37">
        <f>843000+239000</f>
        <v>1082000</v>
      </c>
      <c r="J6" s="37">
        <f>I6*Лист9!$B6+1620000</f>
        <v>1896058.1992444063</v>
      </c>
      <c r="K6" s="37">
        <v>5000</v>
      </c>
      <c r="L6" s="37"/>
      <c r="M6" s="37"/>
      <c r="N6" s="37">
        <v>0</v>
      </c>
      <c r="O6" s="37"/>
      <c r="P6" s="37"/>
      <c r="Q6" s="37"/>
      <c r="R6" s="208"/>
      <c r="S6" s="208"/>
      <c r="T6" s="208"/>
      <c r="U6" s="38">
        <f t="shared" si="2"/>
        <v>1082000</v>
      </c>
      <c r="V6" s="38">
        <f t="shared" si="3"/>
        <v>1896058.1992444063</v>
      </c>
      <c r="W6" s="38">
        <f t="shared" si="4"/>
        <v>5000</v>
      </c>
      <c r="X6" s="38">
        <f>38569000-773000</f>
        <v>37796000</v>
      </c>
      <c r="Y6" s="37">
        <f>X6*VLOOKUP($A6,Лист9!$A$3:$B$138,2,0)+2620000</f>
        <v>12127725.342013799</v>
      </c>
      <c r="Z6" s="38">
        <v>28951000</v>
      </c>
      <c r="AA6" s="38"/>
      <c r="AB6" s="37">
        <f>AA6*VLOOKUP($A6,Лист9!$A$3:$B$138,2,0)</f>
        <v>0</v>
      </c>
      <c r="AC6" s="38"/>
      <c r="AE6" s="37">
        <f>AD6*VLOOKUP($A6,Лист9!$A$3:$B$138,2,0)</f>
        <v>0</v>
      </c>
      <c r="AF6" s="38"/>
      <c r="AG6" s="2">
        <v>0</v>
      </c>
      <c r="AH6" s="208">
        <f>AG6*VLOOKUP($A6,Лист9!$A$3:$B$138,2,0)</f>
        <v>0</v>
      </c>
      <c r="AI6" s="38">
        <v>7939999</v>
      </c>
      <c r="AJ6" s="2">
        <v>0</v>
      </c>
      <c r="AK6" s="37">
        <f>AJ6*VLOOKUP($A6,Лист9!$A$3:$B$138,2,0)</f>
        <v>0</v>
      </c>
      <c r="AL6" s="38">
        <v>9948000</v>
      </c>
      <c r="AM6" s="2">
        <f>VLOOKUP(A6,[2]Лист4!$A$5:$E$39,5,0)</f>
        <v>0</v>
      </c>
      <c r="AN6" s="37">
        <f>AM6*VLOOKUP($A6,Лист9!$A$3:$B$138,2,0)</f>
        <v>0</v>
      </c>
      <c r="AO6" s="38">
        <v>10948000</v>
      </c>
      <c r="AP6" s="38">
        <f t="shared" si="5"/>
        <v>37796000</v>
      </c>
      <c r="AQ6" s="38">
        <f t="shared" si="6"/>
        <v>12127725.342013799</v>
      </c>
      <c r="AR6" s="38">
        <f t="shared" si="7"/>
        <v>57786999</v>
      </c>
      <c r="AS6" s="39">
        <f t="shared" si="10"/>
        <v>38878000</v>
      </c>
      <c r="AT6" s="39">
        <f t="shared" si="11"/>
        <v>14023783.541258205</v>
      </c>
      <c r="AU6" s="39">
        <f t="shared" ref="AU6:AU68" si="13">W6+AR6</f>
        <v>57791999</v>
      </c>
      <c r="AV6" s="39">
        <f>bud!AP6+bud!U6</f>
        <v>13961483.172555557</v>
      </c>
      <c r="AW6" s="39">
        <f>bud!AQ6+bud!V6</f>
        <v>3536452.9519706033</v>
      </c>
      <c r="AX6" s="39">
        <f>bud!AR6+bud!W6</f>
        <v>13961483.172555557</v>
      </c>
      <c r="AY6" s="39">
        <f t="shared" si="12"/>
        <v>43830515.827444442</v>
      </c>
      <c r="AZ6" s="3">
        <f t="shared" si="9"/>
        <v>-18913999</v>
      </c>
      <c r="BC6" s="3"/>
    </row>
    <row r="7" spans="1:55">
      <c r="A7" t="str">
        <f>'sales bud'!A6</f>
        <v>Купишуз ООО</v>
      </c>
      <c r="B7" t="str">
        <f>'sales bud'!B6</f>
        <v>prebook</v>
      </c>
      <c r="C7" s="208"/>
      <c r="D7" s="208"/>
      <c r="E7" s="208">
        <v>1533510</v>
      </c>
      <c r="F7" s="208">
        <v>9065250</v>
      </c>
      <c r="G7" s="208">
        <v>2631714.21</v>
      </c>
      <c r="H7" s="208">
        <v>263025</v>
      </c>
      <c r="I7" s="208">
        <v>13912582.5</v>
      </c>
      <c r="J7" s="208">
        <v>4122511.38</v>
      </c>
      <c r="K7" s="208">
        <v>0</v>
      </c>
      <c r="L7" s="208">
        <f>7236225-1285000</f>
        <v>5951225</v>
      </c>
      <c r="M7" s="208">
        <f>2180796.06+612000</f>
        <v>2792796.06</v>
      </c>
      <c r="N7" s="208">
        <v>3652284.5</v>
      </c>
      <c r="O7" s="208">
        <v>2647305</v>
      </c>
      <c r="P7" s="208">
        <f>860492.56+611000</f>
        <v>1471492.56</v>
      </c>
      <c r="Q7" s="208">
        <v>7118212.5</v>
      </c>
      <c r="R7" s="208">
        <f>7778520-1240000</f>
        <v>6538520</v>
      </c>
      <c r="S7" s="208">
        <f>2244752.39</f>
        <v>2244752.39</v>
      </c>
      <c r="T7" s="208">
        <v>18947373.469999999</v>
      </c>
      <c r="U7" s="2">
        <f t="shared" si="2"/>
        <v>38114882.5</v>
      </c>
      <c r="V7" s="2">
        <f t="shared" si="3"/>
        <v>13263266.600000001</v>
      </c>
      <c r="W7" s="2">
        <f t="shared" si="4"/>
        <v>31514405.469999999</v>
      </c>
      <c r="X7" s="2">
        <v>2304775.5545454514</v>
      </c>
      <c r="Y7" s="208">
        <f>X7*VLOOKUP($A7,Лист9!$A$3:$B$138,2,0)-67000</f>
        <v>514063.14883132093</v>
      </c>
      <c r="Z7" s="2">
        <f>O7</f>
        <v>2647305</v>
      </c>
      <c r="AA7" s="2">
        <f>9219102.21818181-3000000</f>
        <v>6219102.2181818094</v>
      </c>
      <c r="AB7" s="208">
        <f>AA7*VLOOKUP($A7,Лист9!$A$3:$B$138,2,0)</f>
        <v>1567914.5462445121</v>
      </c>
      <c r="AC7" s="2">
        <f>R7</f>
        <v>6538520</v>
      </c>
      <c r="AD7" s="2">
        <v>4903893.9000000078</v>
      </c>
      <c r="AE7" s="208">
        <f>AD7*VLOOKUP($A7,Лист9!$A$3:$B$138,2,0)</f>
        <v>1236333.8484083693</v>
      </c>
      <c r="AG7" s="2">
        <v>496735.20000000007</v>
      </c>
      <c r="AH7" s="208">
        <f>AG7*VLOOKUP($A7,Лист9!$A$3:$B$138,2,0)</f>
        <v>125233.24402591583</v>
      </c>
      <c r="AI7" s="2">
        <v>3506000</v>
      </c>
      <c r="AJ7" s="2">
        <v>1213563.5999999994</v>
      </c>
      <c r="AK7" s="208">
        <f>AJ7*VLOOKUP($A7,Лист9!$A$3:$B$138,2,0)</f>
        <v>305954.77521981293</v>
      </c>
      <c r="AL7" s="2">
        <v>3506000</v>
      </c>
      <c r="AM7" s="2">
        <f>VLOOKUP(A7,[2]Лист4!$A$5:$E$39,5,0)</f>
        <v>262406.70000000007</v>
      </c>
      <c r="AN7" s="208">
        <f>AM7*VLOOKUP($A7,Лист9!$A$3:$B$138,2,0)</f>
        <v>66156.057181241224</v>
      </c>
      <c r="AO7" s="2">
        <v>3506000</v>
      </c>
      <c r="AP7" s="2">
        <f t="shared" si="5"/>
        <v>15400477.172727266</v>
      </c>
      <c r="AQ7" s="2">
        <f t="shared" si="6"/>
        <v>3815655.6199111724</v>
      </c>
      <c r="AR7" s="2">
        <f t="shared" si="7"/>
        <v>19703825</v>
      </c>
      <c r="AS7" s="3">
        <f t="shared" si="10"/>
        <v>53515359.672727264</v>
      </c>
      <c r="AT7" s="3">
        <f t="shared" si="11"/>
        <v>17078922.219911173</v>
      </c>
      <c r="AU7" s="3">
        <f t="shared" si="13"/>
        <v>51218230.469999999</v>
      </c>
      <c r="AV7" s="3">
        <f>bud!AP7+bud!U7</f>
        <v>56992073.641999848</v>
      </c>
      <c r="AW7" s="3">
        <f>bud!AQ7+bud!V7</f>
        <v>14279060.351675596</v>
      </c>
      <c r="AX7" s="3">
        <f>bud!AR7+bud!W7</f>
        <v>56992073.641999841</v>
      </c>
      <c r="AY7" s="3">
        <f t="shared" si="12"/>
        <v>-5773843.1719998419</v>
      </c>
      <c r="AZ7" s="3">
        <f t="shared" si="9"/>
        <v>2297129.2027272657</v>
      </c>
      <c r="BA7" s="41">
        <f>AM7+AJ7+AG7</f>
        <v>1972705.4999999995</v>
      </c>
      <c r="BC7" s="3"/>
    </row>
    <row r="8" spans="1:55">
      <c r="A8" s="36" t="str">
        <f>'sales bud'!A7</f>
        <v>Купишуз ООО</v>
      </c>
      <c r="B8" s="36" t="str">
        <f>'sales bud'!B7</f>
        <v>freestock</v>
      </c>
      <c r="C8" s="37"/>
      <c r="D8" s="37"/>
      <c r="E8" s="37"/>
      <c r="F8" s="37"/>
      <c r="G8" s="37"/>
      <c r="H8" s="37"/>
      <c r="I8" s="37"/>
      <c r="J8" s="37">
        <f>I8*Лист9!$B8</f>
        <v>0</v>
      </c>
      <c r="K8" s="37">
        <v>0</v>
      </c>
      <c r="L8" s="37"/>
      <c r="M8" s="37"/>
      <c r="N8" s="37"/>
      <c r="O8" s="37"/>
      <c r="P8" s="37"/>
      <c r="Q8" s="37"/>
      <c r="R8" s="208"/>
      <c r="S8" s="208"/>
      <c r="T8" s="208"/>
      <c r="U8" s="38">
        <f t="shared" si="2"/>
        <v>0</v>
      </c>
      <c r="V8" s="38">
        <f t="shared" si="3"/>
        <v>0</v>
      </c>
      <c r="W8" s="38">
        <f t="shared" si="4"/>
        <v>0</v>
      </c>
      <c r="X8" s="38"/>
      <c r="Y8" s="37">
        <f>X8*VLOOKUP($A8,Лист9!$A$3:$B$138,2,0)</f>
        <v>0</v>
      </c>
      <c r="Z8" s="38"/>
      <c r="AA8" s="38">
        <v>11702000</v>
      </c>
      <c r="AB8" s="37">
        <f>AA8*VLOOKUP($A8,Лист9!$A$3:$B$138,2,0)+4812000-741667</f>
        <v>7020555.6167810671</v>
      </c>
      <c r="AC8" s="38">
        <v>27968000</v>
      </c>
      <c r="AE8" s="37">
        <f>AD8*VLOOKUP($A8,Лист9!$A$3:$B$138,2,0)</f>
        <v>0</v>
      </c>
      <c r="AF8" s="38"/>
      <c r="AG8" s="2">
        <v>1412666</v>
      </c>
      <c r="AH8" s="208">
        <f>AG8*VLOOKUP($A8,Лист9!$A$3:$B$138,2,0)</f>
        <v>356151.01548091299</v>
      </c>
      <c r="AI8" s="38">
        <v>4824439</v>
      </c>
      <c r="AJ8" s="2">
        <v>1412666</v>
      </c>
      <c r="AK8" s="37">
        <f>AJ8*VLOOKUP($A8,Лист9!$A$3:$B$138,2,0)</f>
        <v>356151.01548091299</v>
      </c>
      <c r="AL8" s="38">
        <v>4824439</v>
      </c>
      <c r="AM8" s="2">
        <v>1412666</v>
      </c>
      <c r="AN8" s="37">
        <f>AM8*VLOOKUP($A8,Лист9!$A$3:$B$138,2,0)</f>
        <v>356151.01548091299</v>
      </c>
      <c r="AO8" s="38">
        <v>4824439</v>
      </c>
      <c r="AP8" s="38">
        <f t="shared" si="5"/>
        <v>15939998</v>
      </c>
      <c r="AQ8" s="38">
        <f t="shared" si="6"/>
        <v>8089008.6632238068</v>
      </c>
      <c r="AR8" s="38">
        <f t="shared" si="7"/>
        <v>42441317</v>
      </c>
      <c r="AS8" s="39">
        <f t="shared" si="10"/>
        <v>15939998</v>
      </c>
      <c r="AT8" s="39">
        <f t="shared" si="11"/>
        <v>8089008.6632238068</v>
      </c>
      <c r="AU8" s="39">
        <f t="shared" si="13"/>
        <v>42441317</v>
      </c>
      <c r="AV8" s="39">
        <f>bud!AP8+bud!U8</f>
        <v>4377999</v>
      </c>
      <c r="AW8" s="39">
        <f>bud!AQ8+bud!V8</f>
        <v>1098786.5970933833</v>
      </c>
      <c r="AX8" s="39">
        <f>bud!AR8+bud!W8</f>
        <v>4377999</v>
      </c>
      <c r="AY8" s="39">
        <f t="shared" si="12"/>
        <v>38063318</v>
      </c>
      <c r="AZ8" s="3">
        <f t="shared" si="9"/>
        <v>-26501319</v>
      </c>
      <c r="BA8"/>
      <c r="BC8" s="3"/>
    </row>
    <row r="9" spans="1:55">
      <c r="A9" t="str">
        <f>'sales bud'!A8</f>
        <v>РАНДЕВУ ООО</v>
      </c>
      <c r="B9">
        <f>'sales bud'!B8</f>
        <v>0</v>
      </c>
      <c r="C9" s="208"/>
      <c r="D9" s="208"/>
      <c r="E9" s="208">
        <v>0</v>
      </c>
      <c r="F9" s="208">
        <v>79522911</v>
      </c>
      <c r="G9" s="208">
        <v>18290273.449999999</v>
      </c>
      <c r="H9" s="208">
        <v>38719785</v>
      </c>
      <c r="I9" s="208">
        <v>73903245</v>
      </c>
      <c r="J9" s="208">
        <v>15527536.699999999</v>
      </c>
      <c r="K9" s="208">
        <v>67102386</v>
      </c>
      <c r="L9" s="208">
        <v>59245992</v>
      </c>
      <c r="M9" s="208">
        <v>13122585.720000001</v>
      </c>
      <c r="N9" s="208">
        <v>58430697</v>
      </c>
      <c r="O9" s="208">
        <v>30308460</v>
      </c>
      <c r="P9" s="208">
        <v>6817308.0800000001</v>
      </c>
      <c r="Q9" s="208">
        <v>46471461</v>
      </c>
      <c r="R9" s="208">
        <f>1130064+620000</f>
        <v>1750064</v>
      </c>
      <c r="S9" s="208">
        <f>197782.37+261000</f>
        <v>458782.37</v>
      </c>
      <c r="T9" s="208">
        <f>9953900-1000</f>
        <v>9952900</v>
      </c>
      <c r="U9" s="2">
        <f t="shared" si="2"/>
        <v>244730672</v>
      </c>
      <c r="V9" s="2">
        <f t="shared" si="3"/>
        <v>54216486.319999993</v>
      </c>
      <c r="W9" s="2">
        <f t="shared" si="4"/>
        <v>220677229</v>
      </c>
      <c r="X9" s="2">
        <f>3018153.27272727-2000000</f>
        <v>1018153.2727272701</v>
      </c>
      <c r="Y9" s="208">
        <f>X9*VLOOKUP($A9,Лист9!$A$3:$B$138,2,0)</f>
        <v>164315.92111351821</v>
      </c>
      <c r="Z9" s="2">
        <f>X9</f>
        <v>1018153.2727272701</v>
      </c>
      <c r="AA9" s="2">
        <f>12072613.0909091-3000000</f>
        <v>9072613.0909090992</v>
      </c>
      <c r="AB9" s="208">
        <f>AA9*VLOOKUP($A9,Лист9!$A$3:$B$138,2,0)</f>
        <v>1464194.8485280976</v>
      </c>
      <c r="AC9" s="2">
        <f>AA9</f>
        <v>9072613.0909090992</v>
      </c>
      <c r="AD9" s="2">
        <v>1100387.7</v>
      </c>
      <c r="AE9" s="208">
        <f>AD9*VLOOKUP($A9,Лист9!$A$3:$B$138,2,0)</f>
        <v>177587.42553874708</v>
      </c>
      <c r="AG9" s="2">
        <v>0</v>
      </c>
      <c r="AH9" s="208">
        <f>AG9*VLOOKUP($A9,Лист9!$A$3:$B$138,2,0)</f>
        <v>0</v>
      </c>
      <c r="AI9" s="2">
        <v>778386</v>
      </c>
      <c r="AJ9" s="2">
        <v>0</v>
      </c>
      <c r="AK9" s="208">
        <f>AJ9*VLOOKUP($A9,Лист9!$A$3:$B$138,2,0)</f>
        <v>0</v>
      </c>
      <c r="AM9" s="2">
        <f>VLOOKUP(A9,[2]Лист4!$A$5:$E$39,5,0)</f>
        <v>0</v>
      </c>
      <c r="AN9" s="208">
        <f>AM9*VLOOKUP($A9,Лист9!$A$3:$B$138,2,0)</f>
        <v>0</v>
      </c>
      <c r="AP9" s="2">
        <f t="shared" si="5"/>
        <v>11191154.063636368</v>
      </c>
      <c r="AQ9" s="2">
        <f t="shared" si="6"/>
        <v>1806098.195180363</v>
      </c>
      <c r="AR9" s="2">
        <f t="shared" si="7"/>
        <v>10869152.363636369</v>
      </c>
      <c r="AS9" s="3">
        <f>U9+AP9</f>
        <v>255921826.06363636</v>
      </c>
      <c r="AT9" s="3">
        <f t="shared" si="11"/>
        <v>56022584.515180357</v>
      </c>
      <c r="AU9" s="3">
        <f t="shared" si="13"/>
        <v>231546381.36363637</v>
      </c>
      <c r="AV9" s="3">
        <f>bud!AP9+bud!U9</f>
        <v>236264836.47600016</v>
      </c>
      <c r="AW9" s="3">
        <f>bud!AQ9+bud!V9</f>
        <v>38129891.905467443</v>
      </c>
      <c r="AX9" s="3">
        <f>bud!AR9+bud!W9</f>
        <v>236264836.47600016</v>
      </c>
      <c r="AY9" s="3">
        <f>AU9-AX9</f>
        <v>-4718455.1123637855</v>
      </c>
      <c r="AZ9" s="3">
        <f t="shared" si="9"/>
        <v>24375444.699999988</v>
      </c>
      <c r="BA9"/>
      <c r="BC9" s="3"/>
    </row>
    <row r="10" spans="1:55">
      <c r="A10" t="str">
        <f>'sales bud'!A9</f>
        <v>ИНТЕРМОДЕ ООО</v>
      </c>
      <c r="B10">
        <f>'sales bud'!B9</f>
        <v>0</v>
      </c>
      <c r="C10" s="208"/>
      <c r="D10" s="208"/>
      <c r="E10" s="208">
        <v>2306405.39</v>
      </c>
      <c r="F10" s="208">
        <v>12078748</v>
      </c>
      <c r="G10" s="208">
        <v>3369114.56</v>
      </c>
      <c r="H10" s="208">
        <v>17532284.010000002</v>
      </c>
      <c r="I10" s="208">
        <v>12080156</v>
      </c>
      <c r="J10" s="208">
        <v>3448299.35</v>
      </c>
      <c r="K10" s="208">
        <v>6626620</v>
      </c>
      <c r="L10" s="208">
        <v>10625604</v>
      </c>
      <c r="M10" s="208">
        <v>2830811.91</v>
      </c>
      <c r="N10" s="208">
        <v>5273978.5999999996</v>
      </c>
      <c r="O10" s="208">
        <v>0</v>
      </c>
      <c r="P10" s="208">
        <v>0</v>
      </c>
      <c r="Q10" s="208">
        <v>0</v>
      </c>
      <c r="R10" s="208"/>
      <c r="S10" s="208"/>
      <c r="T10" s="208"/>
      <c r="U10" s="2">
        <f t="shared" si="2"/>
        <v>34784508</v>
      </c>
      <c r="V10" s="2">
        <f t="shared" si="3"/>
        <v>9648225.8200000003</v>
      </c>
      <c r="W10" s="2">
        <f t="shared" si="4"/>
        <v>31739288</v>
      </c>
      <c r="X10" s="2">
        <v>2078048.7818181813</v>
      </c>
      <c r="Y10" s="208">
        <f>X10*VLOOKUP($A10,Лист9!$A$3:$B$138,2,0)</f>
        <v>494261.55390066857</v>
      </c>
      <c r="Z10" s="2">
        <f>X10</f>
        <v>2078048.7818181813</v>
      </c>
      <c r="AA10" s="2">
        <f>8312195.12727273-2000000</f>
        <v>6312195.1272727298</v>
      </c>
      <c r="AB10" s="208">
        <f>AA10*VLOOKUP($A10,Лист9!$A$3:$B$138,2,0)</f>
        <v>1501348.4762375618</v>
      </c>
      <c r="AC10" s="2">
        <f>AA10</f>
        <v>6312195.1272727298</v>
      </c>
      <c r="AE10" s="208">
        <f>AD10*VLOOKUP($A10,Лист9!$A$3:$B$138,2,0)</f>
        <v>0</v>
      </c>
      <c r="AH10" s="208">
        <f>AG10*VLOOKUP($A10,Лист9!$A$3:$B$138,2,0)</f>
        <v>0</v>
      </c>
      <c r="AJ10" s="2">
        <v>0</v>
      </c>
      <c r="AK10" s="208">
        <f>AJ10*VLOOKUP($A10,Лист9!$A$3:$B$138,2,0)</f>
        <v>0</v>
      </c>
      <c r="AM10" s="2">
        <f>VLOOKUP(A10,[2]Лист4!$A$5:$E$39,5,0)</f>
        <v>0</v>
      </c>
      <c r="AN10" s="208">
        <f>AM10*VLOOKUP($A10,Лист9!$A$3:$B$138,2,0)</f>
        <v>0</v>
      </c>
      <c r="AP10" s="2">
        <f t="shared" si="5"/>
        <v>8390243.9090909101</v>
      </c>
      <c r="AQ10" s="2">
        <f t="shared" si="6"/>
        <v>1995610.0301382304</v>
      </c>
      <c r="AR10" s="2">
        <f t="shared" si="7"/>
        <v>8390243.9090909101</v>
      </c>
      <c r="AS10" s="3">
        <f t="shared" si="10"/>
        <v>43174751.909090906</v>
      </c>
      <c r="AT10" s="3">
        <f t="shared" si="11"/>
        <v>11643835.85013823</v>
      </c>
      <c r="AU10" s="3">
        <f t="shared" si="13"/>
        <v>40129531.909090906</v>
      </c>
      <c r="AV10" s="3">
        <f>bud!AP10+bud!U10</f>
        <v>34203636.280000009</v>
      </c>
      <c r="AW10" s="3">
        <f>bud!AQ10+bud!V10</f>
        <v>8135296.228231295</v>
      </c>
      <c r="AX10" s="3">
        <f>bud!AR10+bud!W10</f>
        <v>34203636.280000009</v>
      </c>
      <c r="AY10" s="3">
        <f t="shared" si="12"/>
        <v>5925895.6290908977</v>
      </c>
      <c r="AZ10" s="3">
        <f t="shared" si="9"/>
        <v>3045220</v>
      </c>
      <c r="BA10"/>
      <c r="BC10" s="3"/>
    </row>
    <row r="11" spans="1:55">
      <c r="A11" t="str">
        <f>'sales bud'!A10</f>
        <v>Интернет Решения ООО</v>
      </c>
      <c r="B11">
        <f>'sales bud'!B10</f>
        <v>0</v>
      </c>
      <c r="C11" s="208"/>
      <c r="D11" s="208"/>
      <c r="E11" s="208">
        <v>807310.42</v>
      </c>
      <c r="F11" s="208">
        <v>5604640</v>
      </c>
      <c r="G11" s="208">
        <v>1732015.35</v>
      </c>
      <c r="H11" s="208">
        <v>6555</v>
      </c>
      <c r="I11" s="208">
        <v>8381862.4000000004</v>
      </c>
      <c r="J11" s="208">
        <v>2598835.5</v>
      </c>
      <c r="K11" s="208">
        <v>0</v>
      </c>
      <c r="L11" s="208">
        <v>4181022.8</v>
      </c>
      <c r="M11" s="208">
        <v>1221390.3799999999</v>
      </c>
      <c r="N11" s="208">
        <v>4978902</v>
      </c>
      <c r="O11" s="208">
        <v>2867644.6</v>
      </c>
      <c r="P11" s="208">
        <v>878139.21</v>
      </c>
      <c r="Q11" s="208">
        <v>8072006.4000000004</v>
      </c>
      <c r="R11" s="208"/>
      <c r="S11" s="208"/>
      <c r="T11" s="208">
        <v>4839236.8</v>
      </c>
      <c r="U11" s="2">
        <f t="shared" si="2"/>
        <v>21035169.800000001</v>
      </c>
      <c r="V11" s="2">
        <f t="shared" si="3"/>
        <v>6430380.4399999995</v>
      </c>
      <c r="W11" s="2">
        <f t="shared" si="4"/>
        <v>18704010.620000001</v>
      </c>
      <c r="X11" s="2">
        <v>741271.00909090834</v>
      </c>
      <c r="Y11" s="208">
        <f>X11*VLOOKUP($A11,Лист9!$A$3:$B$138,2,0)</f>
        <v>196617.82008294264</v>
      </c>
      <c r="Z11" s="2">
        <f>O11-480000</f>
        <v>2387644.6</v>
      </c>
      <c r="AA11" s="2">
        <v>2965084.0363636333</v>
      </c>
      <c r="AB11" s="208">
        <f>AA11*VLOOKUP($A11,Лист9!$A$3:$B$138,2,0)</f>
        <v>786471.28033177054</v>
      </c>
      <c r="AD11" s="2">
        <v>2653111.7999999998</v>
      </c>
      <c r="AE11" s="208">
        <f>AD11*VLOOKUP($A11,Лист9!$A$3:$B$138,2,0)</f>
        <v>703722.4606855734</v>
      </c>
      <c r="AG11" s="2">
        <v>262082.69999999998</v>
      </c>
      <c r="AH11" s="208">
        <f>AG11*VLOOKUP($A11,Лист9!$A$3:$B$138,2,0)</f>
        <v>69515.910542148631</v>
      </c>
      <c r="AJ11" s="2">
        <v>282803.40000000002</v>
      </c>
      <c r="AK11" s="208">
        <f>AJ11*VLOOKUP($A11,Лист9!$A$3:$B$138,2,0)</f>
        <v>75011.955598043976</v>
      </c>
      <c r="AM11" s="2">
        <f>VLOOKUP(A11,[2]Лист4!$A$5:$E$39,5,0)</f>
        <v>103831.20000000003</v>
      </c>
      <c r="AN11" s="208">
        <f>AM11*VLOOKUP($A11,Лист9!$A$3:$B$138,2,0)</f>
        <v>27540.621378991993</v>
      </c>
      <c r="AP11" s="2">
        <f t="shared" si="5"/>
        <v>7008184.1454545427</v>
      </c>
      <c r="AQ11" s="2">
        <f t="shared" si="6"/>
        <v>1858880.048619471</v>
      </c>
      <c r="AR11" s="2">
        <f t="shared" si="7"/>
        <v>2387644.6</v>
      </c>
      <c r="AS11" s="3">
        <f t="shared" si="10"/>
        <v>28043353.945454545</v>
      </c>
      <c r="AT11" s="3">
        <f t="shared" si="11"/>
        <v>8289260.488619471</v>
      </c>
      <c r="AU11" s="3">
        <f t="shared" si="13"/>
        <v>21091655.220000003</v>
      </c>
      <c r="AV11" s="3">
        <f>bud!AP11+bud!U11</f>
        <v>23758262.440999977</v>
      </c>
      <c r="AW11" s="3">
        <f>bud!AQ11+bud!V11</f>
        <v>6272450.5516785765</v>
      </c>
      <c r="AX11" s="3">
        <f>bud!AR11+bud!W11</f>
        <v>23758262.440999977</v>
      </c>
      <c r="AY11" s="3">
        <f t="shared" si="12"/>
        <v>-2666607.2209999748</v>
      </c>
      <c r="AZ11" s="3">
        <f t="shared" si="9"/>
        <v>6951698.7254545428</v>
      </c>
      <c r="BA11" s="41">
        <f>AM11+AJ11+AG11</f>
        <v>648717.30000000005</v>
      </c>
      <c r="BC11" s="3"/>
    </row>
    <row r="12" spans="1:55">
      <c r="A12" t="str">
        <f>'sales bud'!A11</f>
        <v>ИП Алемасова-Жижко Екатерина Викторовна</v>
      </c>
      <c r="B12">
        <f>'sales bud'!B11</f>
        <v>0</v>
      </c>
      <c r="C12" s="208"/>
      <c r="D12" s="208"/>
      <c r="E12" s="208">
        <v>0</v>
      </c>
      <c r="F12" s="208">
        <v>240702</v>
      </c>
      <c r="G12" s="208">
        <v>99723.18</v>
      </c>
      <c r="H12" s="208">
        <v>240702</v>
      </c>
      <c r="I12" s="208">
        <v>223960</v>
      </c>
      <c r="J12" s="208">
        <f>I12*Лист9!$B$12</f>
        <v>80201.692291435058</v>
      </c>
      <c r="K12" s="208">
        <v>143960</v>
      </c>
      <c r="L12" s="208">
        <v>636614</v>
      </c>
      <c r="M12" s="208">
        <v>230384.3</v>
      </c>
      <c r="N12" s="208">
        <v>631105</v>
      </c>
      <c r="O12" s="208">
        <v>0</v>
      </c>
      <c r="P12" s="208"/>
      <c r="Q12" s="208">
        <v>0</v>
      </c>
      <c r="R12" s="208"/>
      <c r="S12" s="208"/>
      <c r="T12" s="208">
        <v>7024000</v>
      </c>
      <c r="U12" s="2">
        <f t="shared" si="2"/>
        <v>1101276</v>
      </c>
      <c r="V12" s="2">
        <f t="shared" si="3"/>
        <v>410309.17229143507</v>
      </c>
      <c r="W12" s="2">
        <f t="shared" si="4"/>
        <v>8039767</v>
      </c>
      <c r="Y12" s="208">
        <f>X12*VLOOKUP($A12,Лист9!$A$3:$B$138,2,0)</f>
        <v>0</v>
      </c>
      <c r="Z12" s="208">
        <f>X12</f>
        <v>0</v>
      </c>
      <c r="AB12" s="208">
        <f>AA12*VLOOKUP($A12,Лист9!$A$3:$B$138,2,0)</f>
        <v>0</v>
      </c>
      <c r="AC12" s="208">
        <f>AA12</f>
        <v>0</v>
      </c>
      <c r="AE12" s="208">
        <f>AD12*VLOOKUP($A12,Лист9!$A$3:$B$138,2,0)</f>
        <v>0</v>
      </c>
      <c r="AF12" s="208">
        <f>AD12</f>
        <v>0</v>
      </c>
      <c r="AH12" s="208">
        <f>AG12*VLOOKUP($A12,Лист9!$A$3:$B$138,2,0)</f>
        <v>0</v>
      </c>
      <c r="AI12" s="208">
        <f>AG12</f>
        <v>0</v>
      </c>
      <c r="AK12" s="208">
        <f>AJ12*VLOOKUP($A12,Лист9!$A$3:$B$138,2,0)</f>
        <v>0</v>
      </c>
      <c r="AL12" s="208">
        <f>AJ12</f>
        <v>0</v>
      </c>
      <c r="AN12" s="208">
        <f>AM12*VLOOKUP($A12,Лист9!$A$3:$B$138,2,0)</f>
        <v>0</v>
      </c>
      <c r="AO12" s="208">
        <f>AM12</f>
        <v>0</v>
      </c>
      <c r="AP12" s="2">
        <f t="shared" si="5"/>
        <v>0</v>
      </c>
      <c r="AQ12" s="2">
        <f t="shared" si="6"/>
        <v>0</v>
      </c>
      <c r="AR12" s="2">
        <f t="shared" si="7"/>
        <v>0</v>
      </c>
      <c r="AS12" s="3">
        <f t="shared" si="10"/>
        <v>1101276</v>
      </c>
      <c r="AT12" s="3">
        <f t="shared" si="11"/>
        <v>410309.17229143507</v>
      </c>
      <c r="AU12" s="3">
        <f t="shared" si="13"/>
        <v>8039767</v>
      </c>
      <c r="AV12" s="3">
        <f>bud!AP12+bud!U12</f>
        <v>477902.40999999963</v>
      </c>
      <c r="AW12" s="3">
        <f>bud!AQ12+bud!V12</f>
        <v>171140.30198318989</v>
      </c>
      <c r="AX12" s="3">
        <f>bud!AR12+bud!W12</f>
        <v>477902.40999999963</v>
      </c>
      <c r="AY12" s="3">
        <f t="shared" si="12"/>
        <v>7561864.5900000008</v>
      </c>
      <c r="AZ12" s="3">
        <f t="shared" si="9"/>
        <v>-6938491</v>
      </c>
      <c r="BA12"/>
      <c r="BC12" s="3"/>
    </row>
    <row r="13" spans="1:55">
      <c r="A13" t="str">
        <f>'sales bud'!A12</f>
        <v>АРИЗОНА СКАЙ ООО</v>
      </c>
      <c r="B13">
        <f>'sales bud'!B12</f>
        <v>0</v>
      </c>
      <c r="C13" s="208"/>
      <c r="D13" s="208"/>
      <c r="E13" s="208"/>
      <c r="F13" s="208"/>
      <c r="G13" s="208"/>
      <c r="H13" s="208"/>
      <c r="I13" s="208"/>
      <c r="J13" s="208">
        <f>I13*Лист9!$B14</f>
        <v>0</v>
      </c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">
        <f t="shared" si="2"/>
        <v>0</v>
      </c>
      <c r="V13" s="2">
        <f t="shared" si="3"/>
        <v>0</v>
      </c>
      <c r="W13" s="2">
        <f t="shared" si="4"/>
        <v>0</v>
      </c>
      <c r="Y13" s="208">
        <f>X13*VLOOKUP($A13,Лист9!$A$3:$B$138,2,0)</f>
        <v>0</v>
      </c>
      <c r="Z13" s="208">
        <f t="shared" ref="Z13:Z76" si="14">X13</f>
        <v>0</v>
      </c>
      <c r="AB13" s="208">
        <f>AA13*VLOOKUP($A13,Лист9!$A$3:$B$138,2,0)</f>
        <v>0</v>
      </c>
      <c r="AC13" s="208">
        <f t="shared" ref="AC13:AC76" si="15">AA13</f>
        <v>0</v>
      </c>
      <c r="AE13" s="208">
        <f>AD13*VLOOKUP($A13,Лист9!$A$3:$B$138,2,0)</f>
        <v>0</v>
      </c>
      <c r="AF13" s="208">
        <f t="shared" ref="AF13:AF76" si="16">AD13</f>
        <v>0</v>
      </c>
      <c r="AH13" s="208">
        <f>AG13*VLOOKUP($A13,Лист9!$A$3:$B$138,2,0)</f>
        <v>0</v>
      </c>
      <c r="AI13" s="208">
        <f t="shared" ref="AI13:AI76" si="17">AG13</f>
        <v>0</v>
      </c>
      <c r="AK13" s="208">
        <f>AJ13*VLOOKUP($A13,Лист9!$A$3:$B$138,2,0)</f>
        <v>0</v>
      </c>
      <c r="AL13" s="208">
        <f t="shared" ref="AL13:AL76" si="18">AJ13</f>
        <v>0</v>
      </c>
      <c r="AN13" s="208">
        <f>AM13*VLOOKUP($A13,Лист9!$A$3:$B$138,2,0)</f>
        <v>0</v>
      </c>
      <c r="AO13" s="208">
        <f t="shared" ref="AO13:AO76" si="19">AM13</f>
        <v>0</v>
      </c>
      <c r="AP13" s="2">
        <f t="shared" si="5"/>
        <v>0</v>
      </c>
      <c r="AQ13" s="2">
        <f t="shared" si="6"/>
        <v>0</v>
      </c>
      <c r="AR13" s="2">
        <f t="shared" si="7"/>
        <v>0</v>
      </c>
      <c r="AS13" s="3">
        <f t="shared" si="10"/>
        <v>0</v>
      </c>
      <c r="AT13" s="3">
        <f t="shared" si="11"/>
        <v>0</v>
      </c>
      <c r="AU13" s="3">
        <f t="shared" si="13"/>
        <v>0</v>
      </c>
      <c r="AV13" s="3">
        <f>bud!AP13+bud!U13</f>
        <v>0</v>
      </c>
      <c r="AW13" s="3">
        <f>bud!AQ13+bud!V13</f>
        <v>0</v>
      </c>
      <c r="AX13" s="3">
        <f>bud!AR13+bud!W13</f>
        <v>0</v>
      </c>
      <c r="AY13" s="3">
        <f t="shared" si="12"/>
        <v>0</v>
      </c>
      <c r="AZ13" s="3">
        <f t="shared" si="9"/>
        <v>0</v>
      </c>
      <c r="BA13"/>
      <c r="BC13" s="3"/>
    </row>
    <row r="14" spans="1:55">
      <c r="A14" t="str">
        <f>'sales bud'!A13</f>
        <v>Анисоль ООО</v>
      </c>
      <c r="B14">
        <f>'sales bud'!B13</f>
        <v>0</v>
      </c>
      <c r="C14" s="208"/>
      <c r="D14" s="208"/>
      <c r="E14" s="208">
        <v>104000</v>
      </c>
      <c r="F14" s="208"/>
      <c r="G14" s="208"/>
      <c r="H14" s="208">
        <v>149000</v>
      </c>
      <c r="I14" s="208"/>
      <c r="J14" s="208">
        <f>I14*Лист9!$B15</f>
        <v>0</v>
      </c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">
        <f t="shared" si="2"/>
        <v>0</v>
      </c>
      <c r="V14" s="2">
        <f t="shared" si="3"/>
        <v>0</v>
      </c>
      <c r="W14" s="2">
        <f t="shared" si="4"/>
        <v>253000</v>
      </c>
      <c r="X14" s="2">
        <v>64256.400000000016</v>
      </c>
      <c r="Y14" s="208">
        <f>X14*VLOOKUP($A14,Лист9!$A$3:$B$138,2,0)</f>
        <v>21164.323747680904</v>
      </c>
      <c r="Z14" s="208">
        <f t="shared" si="14"/>
        <v>64256.400000000016</v>
      </c>
      <c r="AA14" s="2">
        <v>257025.60000000006</v>
      </c>
      <c r="AB14" s="208">
        <f>AA14*VLOOKUP($A14,Лист9!$A$3:$B$138,2,0)</f>
        <v>84657.294990723618</v>
      </c>
      <c r="AC14" s="208">
        <f t="shared" si="15"/>
        <v>257025.60000000006</v>
      </c>
      <c r="AD14" s="2">
        <v>55598.399999999994</v>
      </c>
      <c r="AE14" s="208">
        <f>AD14*VLOOKUP($A14,Лист9!$A$3:$B$138,2,0)</f>
        <v>18312.612244897962</v>
      </c>
      <c r="AF14" s="208">
        <f t="shared" si="16"/>
        <v>55598.399999999994</v>
      </c>
      <c r="AG14" s="2">
        <v>0</v>
      </c>
      <c r="AH14" s="208">
        <f>AG14*VLOOKUP($A14,Лист9!$A$3:$B$138,2,0)</f>
        <v>0</v>
      </c>
      <c r="AI14" s="208">
        <f t="shared" si="17"/>
        <v>0</v>
      </c>
      <c r="AK14" s="208">
        <f>AJ14*VLOOKUP($A14,Лист9!$A$3:$B$138,2,0)</f>
        <v>0</v>
      </c>
      <c r="AL14" s="208">
        <f t="shared" si="18"/>
        <v>0</v>
      </c>
      <c r="AN14" s="208">
        <f>AM14*VLOOKUP($A14,Лист9!$A$3:$B$138,2,0)</f>
        <v>0</v>
      </c>
      <c r="AO14" s="208">
        <f t="shared" si="19"/>
        <v>0</v>
      </c>
      <c r="AP14" s="2">
        <f t="shared" si="5"/>
        <v>376880.4</v>
      </c>
      <c r="AQ14" s="2">
        <f t="shared" si="6"/>
        <v>124134.23098330248</v>
      </c>
      <c r="AR14" s="2">
        <f t="shared" si="7"/>
        <v>376880.4</v>
      </c>
      <c r="AS14" s="3">
        <f t="shared" si="10"/>
        <v>376880.4</v>
      </c>
      <c r="AT14" s="3">
        <f t="shared" si="11"/>
        <v>124134.23098330248</v>
      </c>
      <c r="AU14" s="3">
        <f t="shared" si="13"/>
        <v>629880.4</v>
      </c>
      <c r="AV14" s="3">
        <f>bud!AP14+bud!U14</f>
        <v>1350600.8099999996</v>
      </c>
      <c r="AW14" s="3">
        <f>bud!AQ14+bud!V14</f>
        <v>444851.45132189244</v>
      </c>
      <c r="AX14" s="3">
        <f>bud!AR14+bud!W14</f>
        <v>1350600.8099999996</v>
      </c>
      <c r="AY14" s="3">
        <f t="shared" si="12"/>
        <v>-720720.40999999957</v>
      </c>
      <c r="AZ14" s="3">
        <f t="shared" si="9"/>
        <v>-253000</v>
      </c>
      <c r="BA14"/>
      <c r="BC14" s="3"/>
    </row>
    <row r="15" spans="1:55">
      <c r="A15" t="str">
        <f>'sales bud'!A14</f>
        <v>Атлет ООО</v>
      </c>
      <c r="B15">
        <f>'sales bud'!B14</f>
        <v>0</v>
      </c>
      <c r="C15" s="208"/>
      <c r="D15" s="208"/>
      <c r="E15" s="208">
        <v>82070</v>
      </c>
      <c r="F15" s="208"/>
      <c r="G15" s="208"/>
      <c r="H15" s="208"/>
      <c r="I15" s="208"/>
      <c r="J15" s="208">
        <f>I15*Лист9!$B$15</f>
        <v>0</v>
      </c>
      <c r="K15" s="208"/>
      <c r="L15" s="208">
        <v>1690870</v>
      </c>
      <c r="M15" s="208">
        <v>545226.37</v>
      </c>
      <c r="N15" s="208">
        <v>1503874</v>
      </c>
      <c r="O15" s="208">
        <v>370600</v>
      </c>
      <c r="P15" s="208">
        <v>108182.3</v>
      </c>
      <c r="Q15" s="208">
        <v>370600</v>
      </c>
      <c r="R15" s="208"/>
      <c r="S15" s="208"/>
      <c r="T15" s="208"/>
      <c r="U15" s="2">
        <f t="shared" si="2"/>
        <v>2061470</v>
      </c>
      <c r="V15" s="2">
        <f t="shared" si="3"/>
        <v>653408.67000000004</v>
      </c>
      <c r="W15" s="2">
        <f t="shared" si="4"/>
        <v>1956544</v>
      </c>
      <c r="X15" s="2">
        <v>75446.999999999985</v>
      </c>
      <c r="Y15" s="208">
        <f>X15*VLOOKUP($A15,Лист9!$A$3:$B$138,2,0)</f>
        <v>23380.926365656131</v>
      </c>
      <c r="Z15" s="208">
        <f t="shared" si="14"/>
        <v>75446.999999999985</v>
      </c>
      <c r="AA15" s="2">
        <v>301787.99999999994</v>
      </c>
      <c r="AB15" s="208">
        <f>AA15*VLOOKUP($A15,Лист9!$A$3:$B$138,2,0)</f>
        <v>93523.705462624523</v>
      </c>
      <c r="AC15" s="208">
        <f t="shared" si="15"/>
        <v>301787.99999999994</v>
      </c>
      <c r="AD15" s="2">
        <v>269676</v>
      </c>
      <c r="AE15" s="208">
        <f>AD15*VLOOKUP($A15,Лист9!$A$3:$B$138,2,0)</f>
        <v>83572.238771385004</v>
      </c>
      <c r="AF15" s="208">
        <f t="shared" si="16"/>
        <v>269676</v>
      </c>
      <c r="AG15" s="2">
        <v>0</v>
      </c>
      <c r="AH15" s="208">
        <f>AG15*VLOOKUP($A15,Лист9!$A$3:$B$138,2,0)</f>
        <v>0</v>
      </c>
      <c r="AI15" s="208">
        <f t="shared" si="17"/>
        <v>0</v>
      </c>
      <c r="AK15" s="208">
        <f>AJ15*VLOOKUP($A15,Лист9!$A$3:$B$138,2,0)</f>
        <v>0</v>
      </c>
      <c r="AL15" s="208">
        <f t="shared" si="18"/>
        <v>0</v>
      </c>
      <c r="AN15" s="208">
        <f>AM15*VLOOKUP($A15,Лист9!$A$3:$B$138,2,0)</f>
        <v>0</v>
      </c>
      <c r="AO15" s="208">
        <f t="shared" si="19"/>
        <v>0</v>
      </c>
      <c r="AP15" s="2">
        <f t="shared" si="5"/>
        <v>646911</v>
      </c>
      <c r="AQ15" s="2">
        <f t="shared" si="6"/>
        <v>200476.87059966568</v>
      </c>
      <c r="AR15" s="2">
        <f t="shared" si="7"/>
        <v>646911</v>
      </c>
      <c r="AS15" s="3">
        <f t="shared" si="10"/>
        <v>2708381</v>
      </c>
      <c r="AT15" s="3">
        <f t="shared" si="11"/>
        <v>853885.54059966572</v>
      </c>
      <c r="AU15" s="3">
        <f t="shared" si="13"/>
        <v>2603455</v>
      </c>
      <c r="AV15" s="3">
        <f>bud!AP15+bud!U15</f>
        <v>2568188.4499999997</v>
      </c>
      <c r="AW15" s="3">
        <f>bud!AQ15+bud!V15</f>
        <v>796978.31360080431</v>
      </c>
      <c r="AX15" s="3">
        <f>bud!AR15+bud!W15</f>
        <v>2568188.4499999997</v>
      </c>
      <c r="AY15" s="3">
        <f t="shared" si="12"/>
        <v>35266.550000000279</v>
      </c>
      <c r="AZ15" s="3">
        <f t="shared" si="9"/>
        <v>104926</v>
      </c>
      <c r="BA15"/>
      <c r="BC15" s="3"/>
    </row>
    <row r="16" spans="1:55">
      <c r="A16" t="str">
        <f>'sales bud'!A15</f>
        <v>Битубаскет Трейдинг ООО</v>
      </c>
      <c r="B16">
        <f>'sales bud'!B15</f>
        <v>0</v>
      </c>
      <c r="C16" s="208"/>
      <c r="D16" s="208"/>
      <c r="E16" s="208"/>
      <c r="F16" s="208"/>
      <c r="G16" s="208"/>
      <c r="H16" s="208"/>
      <c r="I16" s="208"/>
      <c r="J16" s="208">
        <f>I16*Лист9!$B18</f>
        <v>0</v>
      </c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">
        <f t="shared" si="2"/>
        <v>0</v>
      </c>
      <c r="V16" s="2">
        <f t="shared" si="3"/>
        <v>0</v>
      </c>
      <c r="W16" s="2">
        <f t="shared" si="4"/>
        <v>0</v>
      </c>
      <c r="Y16" s="208">
        <f>X16*VLOOKUP($A16,Лист9!$A$3:$B$138,2,0)</f>
        <v>0</v>
      </c>
      <c r="Z16" s="208">
        <f t="shared" si="14"/>
        <v>0</v>
      </c>
      <c r="AB16" s="208">
        <f>AA16*VLOOKUP($A16,Лист9!$A$3:$B$138,2,0)</f>
        <v>0</v>
      </c>
      <c r="AC16" s="208">
        <f t="shared" si="15"/>
        <v>0</v>
      </c>
      <c r="AE16" s="208">
        <f>AD16*VLOOKUP($A16,Лист9!$A$3:$B$138,2,0)</f>
        <v>0</v>
      </c>
      <c r="AF16" s="208">
        <f t="shared" si="16"/>
        <v>0</v>
      </c>
      <c r="AH16" s="208">
        <f>AG16*VLOOKUP($A16,Лист9!$A$3:$B$138,2,0)</f>
        <v>0</v>
      </c>
      <c r="AI16" s="208">
        <f t="shared" si="17"/>
        <v>0</v>
      </c>
      <c r="AK16" s="208">
        <f>AJ16*VLOOKUP($A16,Лист9!$A$3:$B$138,2,0)</f>
        <v>0</v>
      </c>
      <c r="AL16" s="208">
        <f t="shared" si="18"/>
        <v>0</v>
      </c>
      <c r="AN16" s="208">
        <f>AM16*VLOOKUP($A16,Лист9!$A$3:$B$138,2,0)</f>
        <v>0</v>
      </c>
      <c r="AO16" s="208">
        <f t="shared" si="19"/>
        <v>0</v>
      </c>
      <c r="AP16" s="2">
        <f t="shared" si="5"/>
        <v>0</v>
      </c>
      <c r="AQ16" s="2">
        <f t="shared" si="6"/>
        <v>0</v>
      </c>
      <c r="AR16" s="2">
        <f t="shared" si="7"/>
        <v>0</v>
      </c>
      <c r="AS16" s="3">
        <f t="shared" si="10"/>
        <v>0</v>
      </c>
      <c r="AT16" s="3">
        <f t="shared" si="11"/>
        <v>0</v>
      </c>
      <c r="AU16" s="3">
        <f t="shared" si="13"/>
        <v>0</v>
      </c>
      <c r="AV16" s="3">
        <f>bud!AP16+bud!U16</f>
        <v>0</v>
      </c>
      <c r="AW16" s="3">
        <f>bud!AQ16+bud!V16</f>
        <v>0</v>
      </c>
      <c r="AX16" s="3">
        <f>bud!AR16+bud!W16</f>
        <v>0</v>
      </c>
      <c r="AY16" s="3">
        <f t="shared" si="12"/>
        <v>0</v>
      </c>
      <c r="AZ16" s="3">
        <f t="shared" si="9"/>
        <v>0</v>
      </c>
      <c r="BA16"/>
      <c r="BC16" s="3"/>
    </row>
    <row r="17" spans="1:55">
      <c r="A17" t="str">
        <f>'sales bud'!A16</f>
        <v>Бубновый валет ООО</v>
      </c>
      <c r="B17">
        <f>'sales bud'!B16</f>
        <v>0</v>
      </c>
      <c r="C17" s="208"/>
      <c r="D17" s="208"/>
      <c r="E17" s="208"/>
      <c r="F17" s="208"/>
      <c r="G17" s="208"/>
      <c r="H17" s="208"/>
      <c r="I17" s="208"/>
      <c r="J17" s="208">
        <f>I17*Лист9!$B19</f>
        <v>0</v>
      </c>
      <c r="K17" s="208"/>
      <c r="L17" s="208">
        <v>330000</v>
      </c>
      <c r="M17" s="208">
        <v>119677.37</v>
      </c>
      <c r="N17" s="208">
        <v>330000</v>
      </c>
      <c r="O17" s="208">
        <v>0</v>
      </c>
      <c r="P17" s="208">
        <v>0</v>
      </c>
      <c r="Q17" s="208"/>
      <c r="R17" s="208"/>
      <c r="S17" s="208"/>
      <c r="T17" s="208"/>
      <c r="U17" s="2">
        <f t="shared" si="2"/>
        <v>330000</v>
      </c>
      <c r="V17" s="2">
        <f t="shared" si="3"/>
        <v>119677.37</v>
      </c>
      <c r="W17" s="2">
        <f t="shared" si="4"/>
        <v>330000</v>
      </c>
      <c r="X17" s="2">
        <v>38789.999999999993</v>
      </c>
      <c r="Y17" s="208">
        <f>X17*VLOOKUP($A17,Лист9!$A$3:$B$138,2,0)</f>
        <v>12038.998562233432</v>
      </c>
      <c r="Z17" s="208">
        <f t="shared" si="14"/>
        <v>38789.999999999993</v>
      </c>
      <c r="AA17" s="2">
        <v>155159.99999999997</v>
      </c>
      <c r="AB17" s="208">
        <f>AA17*VLOOKUP($A17,Лист9!$A$3:$B$138,2,0)</f>
        <v>48155.994248933726</v>
      </c>
      <c r="AC17" s="208">
        <f t="shared" si="15"/>
        <v>155159.99999999997</v>
      </c>
      <c r="AD17" s="2">
        <v>83160</v>
      </c>
      <c r="AE17" s="208">
        <f>AD17*VLOOKUP($A17,Лист9!$A$3:$B$138,2,0)</f>
        <v>25809.825223906482</v>
      </c>
      <c r="AF17" s="208">
        <f t="shared" si="16"/>
        <v>83160</v>
      </c>
      <c r="AG17" s="2">
        <v>0</v>
      </c>
      <c r="AH17" s="208">
        <f>AG17*VLOOKUP($A17,Лист9!$A$3:$B$138,2,0)</f>
        <v>0</v>
      </c>
      <c r="AI17" s="208">
        <f t="shared" si="17"/>
        <v>0</v>
      </c>
      <c r="AK17" s="208">
        <f>AJ17*VLOOKUP($A17,Лист9!$A$3:$B$138,2,0)</f>
        <v>0</v>
      </c>
      <c r="AL17" s="208">
        <f t="shared" si="18"/>
        <v>0</v>
      </c>
      <c r="AN17" s="208">
        <f>AM17*VLOOKUP($A17,Лист9!$A$3:$B$138,2,0)</f>
        <v>0</v>
      </c>
      <c r="AO17" s="208">
        <f t="shared" si="19"/>
        <v>0</v>
      </c>
      <c r="AP17" s="2">
        <f t="shared" si="5"/>
        <v>277110</v>
      </c>
      <c r="AQ17" s="2">
        <f t="shared" si="6"/>
        <v>86004.818035073637</v>
      </c>
      <c r="AR17" s="2">
        <f t="shared" si="7"/>
        <v>277110</v>
      </c>
      <c r="AS17" s="3">
        <f t="shared" si="10"/>
        <v>607110</v>
      </c>
      <c r="AT17" s="3">
        <f t="shared" si="11"/>
        <v>205682.18803507363</v>
      </c>
      <c r="AU17" s="3">
        <f t="shared" si="13"/>
        <v>607110</v>
      </c>
      <c r="AV17" s="3">
        <f>bud!AP17+bud!U17</f>
        <v>0</v>
      </c>
      <c r="AW17" s="3">
        <f>bud!AQ17+bud!V17</f>
        <v>0</v>
      </c>
      <c r="AX17" s="3">
        <f>bud!AR17+bud!W17</f>
        <v>0</v>
      </c>
      <c r="AY17" s="3">
        <f t="shared" si="12"/>
        <v>607110</v>
      </c>
      <c r="AZ17" s="3">
        <f t="shared" si="9"/>
        <v>0</v>
      </c>
      <c r="BA17"/>
      <c r="BC17" s="3"/>
    </row>
    <row r="18" spans="1:55">
      <c r="A18" s="35" t="str">
        <f>'sales bud'!A17</f>
        <v>Бутик ООО</v>
      </c>
      <c r="B18">
        <f>'sales bud'!B17</f>
        <v>0</v>
      </c>
      <c r="C18" s="208"/>
      <c r="D18" s="208"/>
      <c r="E18" s="208"/>
      <c r="F18" s="208"/>
      <c r="G18" s="208"/>
      <c r="H18" s="208"/>
      <c r="I18" s="208"/>
      <c r="J18" s="208">
        <f>I18*Лист9!$B20</f>
        <v>0</v>
      </c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">
        <f t="shared" si="2"/>
        <v>0</v>
      </c>
      <c r="V18" s="2">
        <f t="shared" si="3"/>
        <v>0</v>
      </c>
      <c r="W18" s="2">
        <f t="shared" si="4"/>
        <v>0</v>
      </c>
      <c r="Y18" s="208">
        <f>X18*VLOOKUP($A18,Лист9!$A$3:$B$138,2,0)</f>
        <v>0</v>
      </c>
      <c r="Z18" s="208">
        <f t="shared" si="14"/>
        <v>0</v>
      </c>
      <c r="AB18" s="208">
        <f>AA18*VLOOKUP($A18,Лист9!$A$3:$B$138,2,0)</f>
        <v>0</v>
      </c>
      <c r="AC18" s="208">
        <f t="shared" si="15"/>
        <v>0</v>
      </c>
      <c r="AE18" s="208">
        <f>AD18*VLOOKUP($A18,Лист9!$A$3:$B$138,2,0)</f>
        <v>0</v>
      </c>
      <c r="AF18" s="208">
        <f t="shared" si="16"/>
        <v>0</v>
      </c>
      <c r="AH18" s="208">
        <f>AG18*VLOOKUP($A18,Лист9!$A$3:$B$138,2,0)</f>
        <v>0</v>
      </c>
      <c r="AI18" s="208">
        <f t="shared" si="17"/>
        <v>0</v>
      </c>
      <c r="AK18" s="208">
        <f>AJ18*VLOOKUP($A18,Лист9!$A$3:$B$138,2,0)</f>
        <v>0</v>
      </c>
      <c r="AL18" s="208">
        <f t="shared" si="18"/>
        <v>0</v>
      </c>
      <c r="AN18" s="208">
        <f>AM18*VLOOKUP($A18,Лист9!$A$3:$B$138,2,0)</f>
        <v>0</v>
      </c>
      <c r="AO18" s="208">
        <f t="shared" si="19"/>
        <v>0</v>
      </c>
      <c r="AP18" s="2">
        <f t="shared" si="5"/>
        <v>0</v>
      </c>
      <c r="AQ18" s="2">
        <f t="shared" si="6"/>
        <v>0</v>
      </c>
      <c r="AR18" s="2">
        <f t="shared" si="7"/>
        <v>0</v>
      </c>
      <c r="AS18" s="3">
        <f t="shared" si="10"/>
        <v>0</v>
      </c>
      <c r="AT18" s="3">
        <f t="shared" si="11"/>
        <v>0</v>
      </c>
      <c r="AU18" s="3">
        <f t="shared" si="13"/>
        <v>0</v>
      </c>
      <c r="AV18" s="3">
        <f>bud!AP18+bud!U18</f>
        <v>0</v>
      </c>
      <c r="AW18" s="3">
        <f>bud!AQ18+bud!V18</f>
        <v>0</v>
      </c>
      <c r="AX18" s="3">
        <f>bud!AR18+bud!W18</f>
        <v>0</v>
      </c>
      <c r="AY18" s="3">
        <f t="shared" si="12"/>
        <v>0</v>
      </c>
      <c r="AZ18" s="3">
        <f t="shared" si="9"/>
        <v>0</v>
      </c>
      <c r="BA18"/>
      <c r="BC18" s="3"/>
    </row>
    <row r="19" spans="1:55">
      <c r="A19" t="str">
        <f>'sales bud'!A18</f>
        <v>БШ Стор ООО</v>
      </c>
      <c r="B19">
        <f>'sales bud'!B18</f>
        <v>0</v>
      </c>
      <c r="C19" s="208"/>
      <c r="D19" s="208"/>
      <c r="E19" s="208">
        <v>88876.18</v>
      </c>
      <c r="F19" s="208">
        <v>2817625</v>
      </c>
      <c r="G19" s="208">
        <v>904124.39</v>
      </c>
      <c r="H19" s="208">
        <v>2817625</v>
      </c>
      <c r="I19" s="208">
        <v>1084324</v>
      </c>
      <c r="J19" s="208">
        <v>378063.6</v>
      </c>
      <c r="K19" s="208">
        <v>1084324</v>
      </c>
      <c r="L19" s="208">
        <v>783258</v>
      </c>
      <c r="M19" s="208">
        <v>280727.02</v>
      </c>
      <c r="N19" s="208">
        <v>783258</v>
      </c>
      <c r="O19" s="208">
        <v>1450081</v>
      </c>
      <c r="P19" s="208">
        <v>495558.25</v>
      </c>
      <c r="Q19" s="208">
        <v>1450081</v>
      </c>
      <c r="R19" s="208">
        <v>134866.5</v>
      </c>
      <c r="S19" s="208">
        <v>29566.86</v>
      </c>
      <c r="T19" s="208">
        <v>134866.5</v>
      </c>
      <c r="U19" s="2">
        <f t="shared" si="2"/>
        <v>6270154.5</v>
      </c>
      <c r="V19" s="2">
        <f t="shared" si="3"/>
        <v>2088040.12</v>
      </c>
      <c r="W19" s="2">
        <f t="shared" si="4"/>
        <v>6359030.6799999997</v>
      </c>
      <c r="X19" s="2">
        <v>99130.745454545453</v>
      </c>
      <c r="Y19" s="208">
        <f>X19*VLOOKUP($A19,Лист9!$A$3:$B$138,2,0)</f>
        <v>27413.860479842893</v>
      </c>
      <c r="Z19" s="208">
        <f t="shared" si="14"/>
        <v>99130.745454545453</v>
      </c>
      <c r="AA19" s="2">
        <v>396522.98181818181</v>
      </c>
      <c r="AB19" s="208">
        <f>AA19*VLOOKUP($A19,Лист9!$A$3:$B$138,2,0)</f>
        <v>109655.44191937157</v>
      </c>
      <c r="AC19" s="208">
        <f t="shared" si="15"/>
        <v>396522.98181818181</v>
      </c>
      <c r="AD19" s="2">
        <v>426214.8</v>
      </c>
      <c r="AE19" s="208">
        <f>AD19*VLOOKUP($A19,Лист9!$A$3:$B$138,2,0)</f>
        <v>117866.4904421778</v>
      </c>
      <c r="AF19" s="208">
        <f t="shared" si="16"/>
        <v>426214.8</v>
      </c>
      <c r="AG19" s="2">
        <v>0</v>
      </c>
      <c r="AH19" s="208">
        <f>AG19*VLOOKUP($A19,Лист9!$A$3:$B$138,2,0)</f>
        <v>0</v>
      </c>
      <c r="AI19" s="208">
        <f t="shared" si="17"/>
        <v>0</v>
      </c>
      <c r="AK19" s="208">
        <f>AJ19*VLOOKUP($A19,Лист9!$A$3:$B$138,2,0)</f>
        <v>0</v>
      </c>
      <c r="AL19" s="208">
        <f t="shared" si="18"/>
        <v>0</v>
      </c>
      <c r="AN19" s="208">
        <f>AM19*VLOOKUP($A19,Лист9!$A$3:$B$138,2,0)</f>
        <v>0</v>
      </c>
      <c r="AO19" s="208">
        <f t="shared" si="19"/>
        <v>0</v>
      </c>
      <c r="AP19" s="2">
        <f t="shared" si="5"/>
        <v>921868.52727272734</v>
      </c>
      <c r="AQ19" s="2">
        <f t="shared" si="6"/>
        <v>254935.79284139228</v>
      </c>
      <c r="AR19" s="2">
        <f t="shared" si="7"/>
        <v>921868.52727272734</v>
      </c>
      <c r="AS19" s="3">
        <f t="shared" si="10"/>
        <v>7192023.0272727273</v>
      </c>
      <c r="AT19" s="3">
        <f t="shared" si="11"/>
        <v>2342975.9128413922</v>
      </c>
      <c r="AU19" s="3">
        <f t="shared" si="13"/>
        <v>7280899.207272727</v>
      </c>
      <c r="AV19" s="3">
        <f>bud!AP19+bud!U19</f>
        <v>3808087.9449999984</v>
      </c>
      <c r="AW19" s="3">
        <f>bud!AQ19+bud!V19</f>
        <v>1051952.4893164388</v>
      </c>
      <c r="AX19" s="3">
        <f>bud!AR19+bud!W19</f>
        <v>3808087.9449999984</v>
      </c>
      <c r="AY19" s="3">
        <f t="shared" si="12"/>
        <v>3472811.2622727286</v>
      </c>
      <c r="AZ19" s="3">
        <f t="shared" si="9"/>
        <v>-88876.179999999702</v>
      </c>
      <c r="BA19"/>
      <c r="BC19" s="3"/>
    </row>
    <row r="20" spans="1:55">
      <c r="A20" t="str">
        <f>'sales bud'!A19</f>
        <v>ИП Бабарскова Екатерина Николаевна</v>
      </c>
      <c r="B20">
        <f>'sales bud'!B19</f>
        <v>0</v>
      </c>
      <c r="C20" s="208"/>
      <c r="D20" s="208"/>
      <c r="E20" s="208">
        <v>0</v>
      </c>
      <c r="F20" s="208">
        <v>872920</v>
      </c>
      <c r="G20" s="208">
        <v>311056.16000000003</v>
      </c>
      <c r="H20" s="208">
        <v>872920</v>
      </c>
      <c r="I20" s="208">
        <v>547050</v>
      </c>
      <c r="J20" s="208">
        <v>189862.5</v>
      </c>
      <c r="K20" s="208">
        <v>547050</v>
      </c>
      <c r="L20" s="208">
        <v>1407541</v>
      </c>
      <c r="M20" s="208">
        <v>480621.28</v>
      </c>
      <c r="N20" s="208">
        <v>1217998.75</v>
      </c>
      <c r="O20" s="208">
        <v>874165</v>
      </c>
      <c r="P20" s="208">
        <v>300888.57</v>
      </c>
      <c r="Q20" s="208">
        <v>1040895</v>
      </c>
      <c r="R20" s="208">
        <v>713382.5</v>
      </c>
      <c r="S20" s="208">
        <v>239952.59</v>
      </c>
      <c r="T20" s="208">
        <v>550902.5</v>
      </c>
      <c r="U20" s="2">
        <f t="shared" si="2"/>
        <v>4415058.5</v>
      </c>
      <c r="V20" s="2">
        <f t="shared" si="3"/>
        <v>1522381.1</v>
      </c>
      <c r="W20" s="2">
        <f t="shared" si="4"/>
        <v>4229766.25</v>
      </c>
      <c r="X20" s="2">
        <v>43861.499999999993</v>
      </c>
      <c r="Y20" s="208">
        <f>X20*VLOOKUP($A20,Лист9!$A$3:$B$138,2,0)</f>
        <v>13566.606659864885</v>
      </c>
      <c r="Z20" s="208">
        <f t="shared" si="14"/>
        <v>43861.499999999993</v>
      </c>
      <c r="AA20" s="2">
        <v>175445.99999999997</v>
      </c>
      <c r="AB20" s="208">
        <f>AA20*VLOOKUP($A20,Лист9!$A$3:$B$138,2,0)</f>
        <v>54266.42663945954</v>
      </c>
      <c r="AC20" s="208">
        <f t="shared" si="15"/>
        <v>175445.99999999997</v>
      </c>
      <c r="AD20" s="2">
        <v>243144</v>
      </c>
      <c r="AE20" s="208">
        <f>AD20*VLOOKUP($A20,Лист9!$A$3:$B$138,2,0)</f>
        <v>75205.795736721004</v>
      </c>
      <c r="AF20" s="208">
        <f t="shared" si="16"/>
        <v>243144</v>
      </c>
      <c r="AG20" s="2">
        <v>46282.5</v>
      </c>
      <c r="AH20" s="208">
        <f>AG20*VLOOKUP($A20,Лист9!$A$3:$B$138,2,0)</f>
        <v>14315.435466985777</v>
      </c>
      <c r="AI20" s="208">
        <f t="shared" si="17"/>
        <v>46282.5</v>
      </c>
      <c r="AK20" s="208">
        <f>AJ20*VLOOKUP($A20,Лист9!$A$3:$B$138,2,0)</f>
        <v>0</v>
      </c>
      <c r="AL20" s="208">
        <f t="shared" si="18"/>
        <v>0</v>
      </c>
      <c r="AN20" s="208">
        <f>AM20*VLOOKUP($A20,Лист9!$A$3:$B$138,2,0)</f>
        <v>0</v>
      </c>
      <c r="AO20" s="208">
        <f t="shared" si="19"/>
        <v>0</v>
      </c>
      <c r="AP20" s="2">
        <f t="shared" si="5"/>
        <v>508734</v>
      </c>
      <c r="AQ20" s="2">
        <f t="shared" si="6"/>
        <v>157354.26450303118</v>
      </c>
      <c r="AR20" s="2">
        <f t="shared" si="7"/>
        <v>508734</v>
      </c>
      <c r="AS20" s="3">
        <f t="shared" si="10"/>
        <v>4923792.5</v>
      </c>
      <c r="AT20" s="3">
        <f t="shared" si="11"/>
        <v>1679735.3645030314</v>
      </c>
      <c r="AU20" s="3">
        <f t="shared" si="13"/>
        <v>4738500.25</v>
      </c>
      <c r="AV20" s="3">
        <f>bud!AP20+bud!U20</f>
        <v>4803957.450000002</v>
      </c>
      <c r="AW20" s="3">
        <f>bud!AQ20+bud!V20</f>
        <v>1487390.6623886842</v>
      </c>
      <c r="AX20" s="3">
        <f>bud!AR20+bud!W20</f>
        <v>4803957.450000002</v>
      </c>
      <c r="AY20" s="3">
        <f t="shared" si="12"/>
        <v>-65457.200000002049</v>
      </c>
      <c r="AZ20" s="3">
        <f t="shared" si="9"/>
        <v>185292.25</v>
      </c>
      <c r="BA20"/>
      <c r="BC20" s="3"/>
    </row>
    <row r="21" spans="1:55">
      <c r="A21" t="str">
        <f>'sales bud'!A20</f>
        <v>ИП Брюкова Анна Александровна</v>
      </c>
      <c r="B21">
        <f>'sales bud'!B20</f>
        <v>0</v>
      </c>
      <c r="C21" s="208"/>
      <c r="D21" s="208"/>
      <c r="E21" s="208"/>
      <c r="F21" s="208"/>
      <c r="G21" s="208"/>
      <c r="H21" s="208"/>
      <c r="I21" s="208"/>
      <c r="J21" s="208">
        <f>I21*Лист9!$B$21</f>
        <v>0</v>
      </c>
      <c r="K21" s="208"/>
      <c r="L21" s="208">
        <v>210438</v>
      </c>
      <c r="M21" s="208">
        <v>77417.289999999994</v>
      </c>
      <c r="N21" s="208">
        <v>149938</v>
      </c>
      <c r="O21" s="208">
        <v>151416</v>
      </c>
      <c r="P21" s="208">
        <v>57400.480000000003</v>
      </c>
      <c r="Q21" s="208">
        <v>151416</v>
      </c>
      <c r="R21" s="208"/>
      <c r="S21" s="208"/>
      <c r="T21" s="208"/>
      <c r="U21" s="2">
        <f t="shared" si="2"/>
        <v>361854</v>
      </c>
      <c r="V21" s="2">
        <f t="shared" si="3"/>
        <v>134817.76999999999</v>
      </c>
      <c r="W21" s="2">
        <f t="shared" si="4"/>
        <v>301354</v>
      </c>
      <c r="Y21" s="208">
        <f>X21*VLOOKUP($A21,Лист9!$A$3:$B$138,2,0)</f>
        <v>0</v>
      </c>
      <c r="Z21" s="208">
        <f t="shared" si="14"/>
        <v>0</v>
      </c>
      <c r="AB21" s="208">
        <f>AA21*VLOOKUP($A21,Лист9!$A$3:$B$138,2,0)</f>
        <v>0</v>
      </c>
      <c r="AC21" s="208">
        <f t="shared" si="15"/>
        <v>0</v>
      </c>
      <c r="AE21" s="208">
        <f>AD21*VLOOKUP($A21,Лист9!$A$3:$B$138,2,0)</f>
        <v>0</v>
      </c>
      <c r="AF21" s="208">
        <f t="shared" si="16"/>
        <v>0</v>
      </c>
      <c r="AH21" s="208">
        <f>AG21*VLOOKUP($A21,Лист9!$A$3:$B$138,2,0)</f>
        <v>0</v>
      </c>
      <c r="AI21" s="208">
        <f t="shared" si="17"/>
        <v>0</v>
      </c>
      <c r="AK21" s="208">
        <f>AJ21*VLOOKUP($A21,Лист9!$A$3:$B$138,2,0)</f>
        <v>0</v>
      </c>
      <c r="AL21" s="208">
        <f t="shared" si="18"/>
        <v>0</v>
      </c>
      <c r="AN21" s="208">
        <f>AM21*VLOOKUP($A21,Лист9!$A$3:$B$138,2,0)</f>
        <v>0</v>
      </c>
      <c r="AO21" s="208">
        <f t="shared" si="19"/>
        <v>0</v>
      </c>
      <c r="AP21" s="2">
        <f t="shared" si="5"/>
        <v>0</v>
      </c>
      <c r="AQ21" s="2">
        <f t="shared" si="6"/>
        <v>0</v>
      </c>
      <c r="AR21" s="2">
        <f t="shared" si="7"/>
        <v>0</v>
      </c>
      <c r="AS21" s="3">
        <f t="shared" si="10"/>
        <v>361854</v>
      </c>
      <c r="AT21" s="3">
        <f t="shared" si="11"/>
        <v>134817.76999999999</v>
      </c>
      <c r="AU21" s="3">
        <f t="shared" si="13"/>
        <v>301354</v>
      </c>
      <c r="AV21" s="3">
        <f>bud!AP21+bud!U21</f>
        <v>967087.34999999963</v>
      </c>
      <c r="AW21" s="3">
        <f>bud!AQ21+bud!V21</f>
        <v>287663.17262092757</v>
      </c>
      <c r="AX21" s="3">
        <f>bud!AR21+bud!W21</f>
        <v>967087.34999999963</v>
      </c>
      <c r="AY21" s="3">
        <f t="shared" si="12"/>
        <v>-665733.34999999963</v>
      </c>
      <c r="AZ21" s="3">
        <f t="shared" si="9"/>
        <v>60500</v>
      </c>
      <c r="BA21"/>
      <c r="BC21" s="3"/>
    </row>
    <row r="22" spans="1:55">
      <c r="A22" t="str">
        <f>'sales bud'!A21</f>
        <v>ИП Гончаров Андрей Михайлович</v>
      </c>
      <c r="B22">
        <f>'sales bud'!B22</f>
        <v>0</v>
      </c>
      <c r="C22" s="208"/>
      <c r="D22" s="208"/>
      <c r="E22" s="208"/>
      <c r="F22" s="208"/>
      <c r="G22" s="208"/>
      <c r="H22" s="208"/>
      <c r="I22" s="208"/>
      <c r="J22" s="208">
        <f>I22*Лист9!$B$22</f>
        <v>0</v>
      </c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">
        <f t="shared" si="2"/>
        <v>0</v>
      </c>
      <c r="V22" s="2">
        <f t="shared" si="3"/>
        <v>0</v>
      </c>
      <c r="W22" s="2">
        <f t="shared" si="4"/>
        <v>0</v>
      </c>
      <c r="Y22" s="208">
        <f>X22*VLOOKUP($A22,Лист9!$A$3:$B$138,2,0)</f>
        <v>0</v>
      </c>
      <c r="Z22" s="208">
        <f t="shared" si="14"/>
        <v>0</v>
      </c>
      <c r="AB22" s="208">
        <f>AA22*VLOOKUP($A22,Лист9!$A$3:$B$138,2,0)</f>
        <v>0</v>
      </c>
      <c r="AC22" s="208">
        <f t="shared" si="15"/>
        <v>0</v>
      </c>
      <c r="AE22" s="208">
        <f>AD22*VLOOKUP($A22,Лист9!$A$3:$B$138,2,0)</f>
        <v>0</v>
      </c>
      <c r="AF22" s="208">
        <f t="shared" si="16"/>
        <v>0</v>
      </c>
      <c r="AH22" s="208">
        <f>AG22*VLOOKUP($A22,Лист9!$A$3:$B$138,2,0)</f>
        <v>0</v>
      </c>
      <c r="AI22" s="208">
        <f t="shared" si="17"/>
        <v>0</v>
      </c>
      <c r="AK22" s="208">
        <f>AJ22*VLOOKUP($A22,Лист9!$A$3:$B$138,2,0)</f>
        <v>0</v>
      </c>
      <c r="AL22" s="208">
        <f t="shared" si="18"/>
        <v>0</v>
      </c>
      <c r="AN22" s="208">
        <f>AM22*VLOOKUP($A22,Лист9!$A$3:$B$138,2,0)</f>
        <v>0</v>
      </c>
      <c r="AO22" s="208">
        <f t="shared" si="19"/>
        <v>0</v>
      </c>
      <c r="AP22" s="2">
        <f t="shared" si="5"/>
        <v>0</v>
      </c>
      <c r="AQ22" s="2">
        <f t="shared" si="6"/>
        <v>0</v>
      </c>
      <c r="AR22" s="2">
        <f t="shared" si="7"/>
        <v>0</v>
      </c>
      <c r="AS22" s="3">
        <f t="shared" si="10"/>
        <v>0</v>
      </c>
      <c r="AT22" s="3">
        <f t="shared" si="11"/>
        <v>0</v>
      </c>
      <c r="AU22" s="3">
        <f t="shared" si="13"/>
        <v>0</v>
      </c>
      <c r="AV22" s="3">
        <f>bud!AP22+bud!U22</f>
        <v>1397808.368</v>
      </c>
      <c r="AW22" s="3">
        <f>bud!AQ22+bud!V22</f>
        <v>401697.01670068031</v>
      </c>
      <c r="AX22" s="3">
        <f>bud!AR22+bud!W22</f>
        <v>1397808.368</v>
      </c>
      <c r="AY22" s="3">
        <f t="shared" si="12"/>
        <v>-1397808.368</v>
      </c>
      <c r="AZ22" s="3">
        <f t="shared" si="9"/>
        <v>0</v>
      </c>
      <c r="BA22"/>
      <c r="BC22" s="3"/>
    </row>
    <row r="23" spans="1:55">
      <c r="A23" t="str">
        <f>'sales bud'!A22</f>
        <v>ИП Гультяев Виталий Анатольевич</v>
      </c>
      <c r="B23">
        <f>'sales bud'!B23</f>
        <v>0</v>
      </c>
      <c r="C23" s="208"/>
      <c r="D23" s="208"/>
      <c r="E23" s="208"/>
      <c r="F23" s="208"/>
      <c r="G23" s="208"/>
      <c r="H23" s="208"/>
      <c r="I23" s="208"/>
      <c r="J23" s="208">
        <f>I23*Лист9!$B26</f>
        <v>0</v>
      </c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">
        <f t="shared" si="2"/>
        <v>0</v>
      </c>
      <c r="V23" s="2">
        <f t="shared" si="3"/>
        <v>0</v>
      </c>
      <c r="W23" s="2">
        <f t="shared" si="4"/>
        <v>0</v>
      </c>
      <c r="Y23" s="208">
        <f>X23*VLOOKUP($A23,Лист9!$A$3:$B$138,2,0)</f>
        <v>0</v>
      </c>
      <c r="Z23" s="208">
        <f t="shared" si="14"/>
        <v>0</v>
      </c>
      <c r="AB23" s="208">
        <f>AA23*VLOOKUP($A23,Лист9!$A$3:$B$138,2,0)</f>
        <v>0</v>
      </c>
      <c r="AC23" s="208">
        <f t="shared" si="15"/>
        <v>0</v>
      </c>
      <c r="AE23" s="208">
        <f>AD23*VLOOKUP($A23,Лист9!$A$3:$B$138,2,0)</f>
        <v>0</v>
      </c>
      <c r="AF23" s="208">
        <f t="shared" si="16"/>
        <v>0</v>
      </c>
      <c r="AH23" s="208">
        <f>AG23*VLOOKUP($A23,Лист9!$A$3:$B$138,2,0)</f>
        <v>0</v>
      </c>
      <c r="AI23" s="208">
        <f t="shared" si="17"/>
        <v>0</v>
      </c>
      <c r="AK23" s="208">
        <f>AJ23*VLOOKUP($A23,Лист9!$A$3:$B$138,2,0)</f>
        <v>0</v>
      </c>
      <c r="AL23" s="208">
        <f t="shared" si="18"/>
        <v>0</v>
      </c>
      <c r="AN23" s="208">
        <f>AM23*VLOOKUP($A23,Лист9!$A$3:$B$138,2,0)</f>
        <v>0</v>
      </c>
      <c r="AO23" s="208">
        <f t="shared" si="19"/>
        <v>0</v>
      </c>
      <c r="AP23" s="2">
        <f t="shared" si="5"/>
        <v>0</v>
      </c>
      <c r="AQ23" s="2">
        <f t="shared" si="6"/>
        <v>0</v>
      </c>
      <c r="AR23" s="2">
        <f t="shared" si="7"/>
        <v>0</v>
      </c>
      <c r="AS23" s="3">
        <f t="shared" si="10"/>
        <v>0</v>
      </c>
      <c r="AT23" s="3">
        <f t="shared" si="11"/>
        <v>0</v>
      </c>
      <c r="AU23" s="3">
        <f t="shared" si="13"/>
        <v>0</v>
      </c>
      <c r="AV23" s="3">
        <f>bud!AP23+bud!U23</f>
        <v>0</v>
      </c>
      <c r="AW23" s="3">
        <f>bud!AQ23+bud!V23</f>
        <v>0</v>
      </c>
      <c r="AX23" s="3">
        <f>bud!AR23+bud!W23</f>
        <v>0</v>
      </c>
      <c r="AY23" s="3">
        <f t="shared" si="12"/>
        <v>0</v>
      </c>
      <c r="AZ23" s="3">
        <f t="shared" si="9"/>
        <v>0</v>
      </c>
      <c r="BA23"/>
      <c r="BC23" s="3"/>
    </row>
    <row r="24" spans="1:55">
      <c r="A24" t="str">
        <f>'sales bud'!A23</f>
        <v>ИП Давыдов Али Косимович</v>
      </c>
      <c r="B24">
        <f>'sales bud'!B23</f>
        <v>0</v>
      </c>
      <c r="C24" s="208"/>
      <c r="D24" s="208"/>
      <c r="E24" s="208">
        <v>53892.24</v>
      </c>
      <c r="F24" s="208"/>
      <c r="G24" s="208"/>
      <c r="H24" s="208"/>
      <c r="I24" s="208">
        <v>236050</v>
      </c>
      <c r="J24" s="208">
        <v>80273.55</v>
      </c>
      <c r="K24" s="208">
        <v>236050</v>
      </c>
      <c r="L24" s="208">
        <v>389600</v>
      </c>
      <c r="M24" s="208">
        <v>134721.9</v>
      </c>
      <c r="N24" s="208">
        <v>289709.73</v>
      </c>
      <c r="O24" s="208"/>
      <c r="P24" s="208">
        <v>0</v>
      </c>
      <c r="Q24" s="208"/>
      <c r="R24" s="208"/>
      <c r="S24" s="208"/>
      <c r="T24" s="208"/>
      <c r="U24" s="2">
        <f t="shared" si="2"/>
        <v>625650</v>
      </c>
      <c r="V24" s="2">
        <f t="shared" si="3"/>
        <v>214995.45</v>
      </c>
      <c r="W24" s="2">
        <f t="shared" si="4"/>
        <v>579651.97</v>
      </c>
      <c r="X24" s="2">
        <v>49113.000000000007</v>
      </c>
      <c r="Y24" s="208">
        <f>X24*VLOOKUP($A24,Лист9!$A$3:$B$138,2,0)</f>
        <v>15186.45640074213</v>
      </c>
      <c r="Z24" s="208">
        <f t="shared" si="14"/>
        <v>49113.000000000007</v>
      </c>
      <c r="AA24" s="2">
        <v>196452.00000000003</v>
      </c>
      <c r="AB24" s="208">
        <f>AA24*VLOOKUP($A24,Лист9!$A$3:$B$138,2,0)</f>
        <v>60745.825602968522</v>
      </c>
      <c r="AC24" s="208">
        <f t="shared" si="15"/>
        <v>196452.00000000003</v>
      </c>
      <c r="AE24" s="208">
        <f>AD24*VLOOKUP($A24,Лист9!$A$3:$B$138,2,0)</f>
        <v>0</v>
      </c>
      <c r="AF24" s="208">
        <f t="shared" si="16"/>
        <v>0</v>
      </c>
      <c r="AH24" s="208">
        <f>AG24*VLOOKUP($A24,Лист9!$A$3:$B$138,2,0)</f>
        <v>0</v>
      </c>
      <c r="AI24" s="208">
        <f t="shared" si="17"/>
        <v>0</v>
      </c>
      <c r="AK24" s="208">
        <f>AJ24*VLOOKUP($A24,Лист9!$A$3:$B$138,2,0)</f>
        <v>0</v>
      </c>
      <c r="AL24" s="208">
        <f t="shared" si="18"/>
        <v>0</v>
      </c>
      <c r="AN24" s="208">
        <f>AM24*VLOOKUP($A24,Лист9!$A$3:$B$138,2,0)</f>
        <v>0</v>
      </c>
      <c r="AO24" s="208">
        <f t="shared" si="19"/>
        <v>0</v>
      </c>
      <c r="AP24" s="2">
        <f t="shared" si="5"/>
        <v>245565.00000000003</v>
      </c>
      <c r="AQ24" s="2">
        <f t="shared" si="6"/>
        <v>75932.282003710658</v>
      </c>
      <c r="AR24" s="2">
        <f t="shared" si="7"/>
        <v>245565.00000000003</v>
      </c>
      <c r="AS24" s="3">
        <f t="shared" si="10"/>
        <v>871215</v>
      </c>
      <c r="AT24" s="3">
        <f t="shared" si="11"/>
        <v>290927.7320037107</v>
      </c>
      <c r="AU24" s="3">
        <f t="shared" si="13"/>
        <v>825216.97</v>
      </c>
      <c r="AV24" s="3">
        <f>bud!AP24+bud!U24</f>
        <v>841639.62500000012</v>
      </c>
      <c r="AW24" s="3">
        <f>bud!AQ24+bud!V24</f>
        <v>260247.25572047022</v>
      </c>
      <c r="AX24" s="3">
        <f>bud!AR24+bud!W24</f>
        <v>841639.62500000012</v>
      </c>
      <c r="AY24" s="3">
        <f t="shared" si="12"/>
        <v>-16422.655000000144</v>
      </c>
      <c r="AZ24" s="3">
        <f t="shared" si="9"/>
        <v>45998.030000000028</v>
      </c>
      <c r="BA24"/>
      <c r="BC24" s="3"/>
    </row>
    <row r="25" spans="1:55">
      <c r="A25" t="str">
        <f>'sales bud'!A24</f>
        <v>ИП Жукова Мария Ивановна</v>
      </c>
      <c r="B25">
        <f>'sales bud'!B24</f>
        <v>0</v>
      </c>
      <c r="C25" s="208"/>
      <c r="D25" s="208"/>
      <c r="E25" s="208"/>
      <c r="F25" s="208"/>
      <c r="G25" s="208"/>
      <c r="H25" s="208"/>
      <c r="I25" s="208"/>
      <c r="J25" s="208">
        <f>I25*Лист9!$B28</f>
        <v>0</v>
      </c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">
        <f t="shared" si="2"/>
        <v>0</v>
      </c>
      <c r="V25" s="2">
        <f t="shared" si="3"/>
        <v>0</v>
      </c>
      <c r="W25" s="2">
        <f t="shared" si="4"/>
        <v>0</v>
      </c>
      <c r="Y25" s="208">
        <f>X25*VLOOKUP($A25,Лист9!$A$3:$B$138,2,0)</f>
        <v>0</v>
      </c>
      <c r="Z25" s="208">
        <f t="shared" si="14"/>
        <v>0</v>
      </c>
      <c r="AB25" s="208">
        <f>AA25*VLOOKUP($A25,Лист9!$A$3:$B$138,2,0)</f>
        <v>0</v>
      </c>
      <c r="AC25" s="208">
        <f t="shared" si="15"/>
        <v>0</v>
      </c>
      <c r="AE25" s="208">
        <f>AD25*VLOOKUP($A25,Лист9!$A$3:$B$138,2,0)</f>
        <v>0</v>
      </c>
      <c r="AF25" s="208">
        <f t="shared" si="16"/>
        <v>0</v>
      </c>
      <c r="AH25" s="208">
        <f>AG25*VLOOKUP($A25,Лист9!$A$3:$B$138,2,0)</f>
        <v>0</v>
      </c>
      <c r="AI25" s="208">
        <f t="shared" si="17"/>
        <v>0</v>
      </c>
      <c r="AK25" s="208">
        <f>AJ25*VLOOKUP($A25,Лист9!$A$3:$B$138,2,0)</f>
        <v>0</v>
      </c>
      <c r="AL25" s="208">
        <f t="shared" si="18"/>
        <v>0</v>
      </c>
      <c r="AN25" s="208">
        <f>AM25*VLOOKUP($A25,Лист9!$A$3:$B$138,2,0)</f>
        <v>0</v>
      </c>
      <c r="AO25" s="208">
        <f t="shared" si="19"/>
        <v>0</v>
      </c>
      <c r="AP25" s="2">
        <f t="shared" si="5"/>
        <v>0</v>
      </c>
      <c r="AQ25" s="2">
        <f t="shared" si="6"/>
        <v>0</v>
      </c>
      <c r="AR25" s="2">
        <f t="shared" si="7"/>
        <v>0</v>
      </c>
      <c r="AS25" s="3">
        <f t="shared" si="10"/>
        <v>0</v>
      </c>
      <c r="AT25" s="3">
        <f t="shared" si="11"/>
        <v>0</v>
      </c>
      <c r="AU25" s="3">
        <f t="shared" si="13"/>
        <v>0</v>
      </c>
      <c r="AV25" s="3">
        <f>bud!AP25+bud!U25</f>
        <v>0</v>
      </c>
      <c r="AW25" s="3">
        <f>bud!AQ25+bud!V25</f>
        <v>0</v>
      </c>
      <c r="AX25" s="3">
        <f>bud!AR25+bud!W25</f>
        <v>0</v>
      </c>
      <c r="AY25" s="3">
        <f t="shared" si="12"/>
        <v>0</v>
      </c>
      <c r="AZ25" s="3">
        <f t="shared" si="9"/>
        <v>0</v>
      </c>
      <c r="BA25"/>
      <c r="BC25" s="3"/>
    </row>
    <row r="26" spans="1:55">
      <c r="A26" t="str">
        <f>'sales bud'!A25</f>
        <v>ИП Журавлев Андрей  Васильевич</v>
      </c>
      <c r="B26">
        <f>'sales bud'!B25</f>
        <v>0</v>
      </c>
      <c r="C26" s="208"/>
      <c r="D26" s="208"/>
      <c r="E26" s="208">
        <v>604890</v>
      </c>
      <c r="F26" s="208"/>
      <c r="G26" s="208"/>
      <c r="H26" s="208"/>
      <c r="I26" s="208"/>
      <c r="J26" s="208">
        <f>I26*Лист9!$B29</f>
        <v>0</v>
      </c>
      <c r="K26" s="208">
        <v>1805690.09</v>
      </c>
      <c r="L26" s="208">
        <v>2035575</v>
      </c>
      <c r="M26" s="208">
        <v>618565.54</v>
      </c>
      <c r="N26" s="208">
        <v>392787.5</v>
      </c>
      <c r="O26" s="208">
        <v>0</v>
      </c>
      <c r="P26" s="208">
        <v>0</v>
      </c>
      <c r="Q26" s="208">
        <v>500000</v>
      </c>
      <c r="R26" s="208">
        <v>1748160</v>
      </c>
      <c r="S26" s="208">
        <v>514785.16</v>
      </c>
      <c r="T26" s="208">
        <v>1394500</v>
      </c>
      <c r="U26" s="2">
        <f t="shared" si="2"/>
        <v>3783735</v>
      </c>
      <c r="V26" s="2">
        <f t="shared" si="3"/>
        <v>1133350.7</v>
      </c>
      <c r="W26" s="2">
        <f t="shared" si="4"/>
        <v>4697867.59</v>
      </c>
      <c r="X26" s="2">
        <v>234101.45454545465</v>
      </c>
      <c r="Y26" s="208">
        <f>X26*VLOOKUP($A26,Лист9!$A$3:$B$138,2,0)</f>
        <v>58798.901181224428</v>
      </c>
      <c r="Z26" s="208">
        <f t="shared" si="14"/>
        <v>234101.45454545465</v>
      </c>
      <c r="AA26" s="2">
        <v>936405.81818181858</v>
      </c>
      <c r="AB26" s="208">
        <f>AA26*VLOOKUP($A26,Лист9!$A$3:$B$138,2,0)</f>
        <v>235195.60472489771</v>
      </c>
      <c r="AC26" s="208">
        <f t="shared" si="15"/>
        <v>936405.81818181858</v>
      </c>
      <c r="AD26" s="2">
        <v>305172.90000000008</v>
      </c>
      <c r="AE26" s="208">
        <f>AD26*VLOOKUP($A26,Лист9!$A$3:$B$138,2,0)</f>
        <v>76649.806491499607</v>
      </c>
      <c r="AF26" s="208">
        <f t="shared" si="16"/>
        <v>305172.90000000008</v>
      </c>
      <c r="AH26" s="208">
        <f>AG26*VLOOKUP($A26,Лист9!$A$3:$B$138,2,0)</f>
        <v>0</v>
      </c>
      <c r="AI26" s="208">
        <f t="shared" si="17"/>
        <v>0</v>
      </c>
      <c r="AJ26" s="2">
        <v>81080.999999999985</v>
      </c>
      <c r="AK26" s="208">
        <f>AJ26*VLOOKUP($A26,Лист9!$A$3:$B$138,2,0)</f>
        <v>20364.989683347623</v>
      </c>
      <c r="AL26" s="208">
        <f t="shared" si="18"/>
        <v>81080.999999999985</v>
      </c>
      <c r="AN26" s="208">
        <f>AM26*VLOOKUP($A26,Лист9!$A$3:$B$138,2,0)</f>
        <v>0</v>
      </c>
      <c r="AO26" s="208">
        <f t="shared" si="19"/>
        <v>0</v>
      </c>
      <c r="AP26" s="2">
        <f t="shared" si="5"/>
        <v>1556761.1727272733</v>
      </c>
      <c r="AQ26" s="2">
        <f t="shared" si="6"/>
        <v>391009.30208096938</v>
      </c>
      <c r="AR26" s="2">
        <f t="shared" si="7"/>
        <v>1556761.1727272733</v>
      </c>
      <c r="AS26" s="3">
        <f t="shared" si="10"/>
        <v>5340496.1727272738</v>
      </c>
      <c r="AT26" s="3">
        <f t="shared" si="11"/>
        <v>1524360.0020809693</v>
      </c>
      <c r="AU26" s="3">
        <f t="shared" si="13"/>
        <v>6254628.7627272736</v>
      </c>
      <c r="AV26" s="3">
        <f>bud!AP26+bud!U26</f>
        <v>5206697.3130000019</v>
      </c>
      <c r="AW26" s="3">
        <f>bud!AQ26+bud!V26</f>
        <v>1307446.8679335197</v>
      </c>
      <c r="AX26" s="3">
        <f>bud!AR26+bud!W26</f>
        <v>5206697.3130000029</v>
      </c>
      <c r="AY26" s="3">
        <f t="shared" si="12"/>
        <v>1047931.4497272708</v>
      </c>
      <c r="AZ26" s="3">
        <f t="shared" si="9"/>
        <v>-914132.58999999985</v>
      </c>
      <c r="BA26"/>
      <c r="BC26" s="3"/>
    </row>
    <row r="27" spans="1:55">
      <c r="A27" t="str">
        <f>'sales bud'!A26</f>
        <v>ИП Зубова Татьяна Борисовна</v>
      </c>
      <c r="B27">
        <f>'sales bud'!B26</f>
        <v>0</v>
      </c>
      <c r="C27" s="208"/>
      <c r="D27" s="208"/>
      <c r="E27" s="208"/>
      <c r="F27" s="208"/>
      <c r="G27" s="208"/>
      <c r="H27" s="208"/>
      <c r="I27" s="208"/>
      <c r="J27" s="208">
        <f>I27*Лист9!$B30</f>
        <v>0</v>
      </c>
      <c r="K27" s="208"/>
      <c r="L27" s="208">
        <v>180455</v>
      </c>
      <c r="M27" s="208">
        <v>69612.490000000005</v>
      </c>
      <c r="N27" s="208">
        <v>180455</v>
      </c>
      <c r="O27" s="208">
        <v>0</v>
      </c>
      <c r="P27" s="208">
        <v>0</v>
      </c>
      <c r="Q27" s="208">
        <v>0</v>
      </c>
      <c r="R27" s="208">
        <v>418726</v>
      </c>
      <c r="S27" s="208">
        <v>154006.76</v>
      </c>
      <c r="T27" s="208">
        <v>418726</v>
      </c>
      <c r="U27" s="2">
        <f t="shared" si="2"/>
        <v>599181</v>
      </c>
      <c r="V27" s="2">
        <f t="shared" si="3"/>
        <v>223619.25</v>
      </c>
      <c r="W27" s="2">
        <f t="shared" si="4"/>
        <v>599181</v>
      </c>
      <c r="Y27" s="208">
        <f>X27*VLOOKUP($A27,Лист9!$A$3:$B$138,2,0)</f>
        <v>0</v>
      </c>
      <c r="Z27" s="208">
        <f t="shared" si="14"/>
        <v>0</v>
      </c>
      <c r="AB27" s="208">
        <f>AA27*VLOOKUP($A27,Лист9!$A$3:$B$138,2,0)</f>
        <v>0</v>
      </c>
      <c r="AC27" s="208">
        <f t="shared" si="15"/>
        <v>0</v>
      </c>
      <c r="AE27" s="208">
        <f>AD27*VLOOKUP($A27,Лист9!$A$3:$B$138,2,0)</f>
        <v>0</v>
      </c>
      <c r="AF27" s="208">
        <f t="shared" si="16"/>
        <v>0</v>
      </c>
      <c r="AH27" s="208">
        <f>AG27*VLOOKUP($A27,Лист9!$A$3:$B$138,2,0)</f>
        <v>0</v>
      </c>
      <c r="AI27" s="208">
        <f t="shared" si="17"/>
        <v>0</v>
      </c>
      <c r="AK27" s="208">
        <f>AJ27*VLOOKUP($A27,Лист9!$A$3:$B$138,2,0)</f>
        <v>0</v>
      </c>
      <c r="AL27" s="208">
        <f t="shared" si="18"/>
        <v>0</v>
      </c>
      <c r="AN27" s="208">
        <f>AM27*VLOOKUP($A27,Лист9!$A$3:$B$138,2,0)</f>
        <v>0</v>
      </c>
      <c r="AO27" s="208">
        <f t="shared" si="19"/>
        <v>0</v>
      </c>
      <c r="AP27" s="2">
        <f t="shared" si="5"/>
        <v>0</v>
      </c>
      <c r="AQ27" s="2">
        <f t="shared" si="6"/>
        <v>0</v>
      </c>
      <c r="AR27" s="2">
        <f t="shared" si="7"/>
        <v>0</v>
      </c>
      <c r="AS27" s="3">
        <f t="shared" si="10"/>
        <v>599181</v>
      </c>
      <c r="AT27" s="3">
        <f t="shared" si="11"/>
        <v>223619.25</v>
      </c>
      <c r="AU27" s="3">
        <f t="shared" si="13"/>
        <v>599181</v>
      </c>
      <c r="AV27" s="3">
        <f>bud!AP27+bud!U27</f>
        <v>0</v>
      </c>
      <c r="AW27" s="3">
        <f>bud!AQ27+bud!V27</f>
        <v>0</v>
      </c>
      <c r="AX27" s="3">
        <f>bud!AR27+bud!W27</f>
        <v>0</v>
      </c>
      <c r="AY27" s="3">
        <f t="shared" si="12"/>
        <v>599181</v>
      </c>
      <c r="AZ27" s="3">
        <f t="shared" si="9"/>
        <v>0</v>
      </c>
      <c r="BA27"/>
      <c r="BC27" s="3"/>
    </row>
    <row r="28" spans="1:55">
      <c r="A28" t="str">
        <f>'sales bud'!A27</f>
        <v>ИП Иванов Милен Атанасов</v>
      </c>
      <c r="B28">
        <f>'sales bud'!B27</f>
        <v>0</v>
      </c>
      <c r="C28" s="208"/>
      <c r="D28" s="208"/>
      <c r="E28" s="208">
        <v>89872.75</v>
      </c>
      <c r="F28" s="208"/>
      <c r="G28" s="208"/>
      <c r="H28" s="208"/>
      <c r="I28" s="208">
        <v>96140</v>
      </c>
      <c r="J28" s="208">
        <v>36256.800000000003</v>
      </c>
      <c r="K28" s="208">
        <v>33706.06</v>
      </c>
      <c r="L28" s="208"/>
      <c r="M28" s="208"/>
      <c r="N28" s="208"/>
      <c r="O28" s="208">
        <v>0</v>
      </c>
      <c r="P28" s="208">
        <v>0</v>
      </c>
      <c r="Q28" s="208">
        <v>0</v>
      </c>
      <c r="R28" s="208"/>
      <c r="S28" s="208"/>
      <c r="T28" s="208"/>
      <c r="U28" s="2">
        <f t="shared" si="2"/>
        <v>96140</v>
      </c>
      <c r="V28" s="2">
        <f t="shared" si="3"/>
        <v>36256.800000000003</v>
      </c>
      <c r="W28" s="2">
        <f t="shared" si="4"/>
        <v>123578.81</v>
      </c>
      <c r="X28" s="2">
        <v>53977.909090909074</v>
      </c>
      <c r="Y28" s="208">
        <f>X28*VLOOKUP($A28,Лист9!$A$3:$B$138,2,0)</f>
        <v>19777.030052592036</v>
      </c>
      <c r="Z28" s="208">
        <f t="shared" si="14"/>
        <v>53977.909090909074</v>
      </c>
      <c r="AA28" s="2">
        <v>215911.63636363629</v>
      </c>
      <c r="AB28" s="208">
        <f>AA28*VLOOKUP($A28,Лист9!$A$3:$B$138,2,0)</f>
        <v>79108.120210368143</v>
      </c>
      <c r="AC28" s="208">
        <f t="shared" si="15"/>
        <v>215911.63636363629</v>
      </c>
      <c r="AD28" s="2">
        <v>392501.6999999999</v>
      </c>
      <c r="AE28" s="208">
        <f>AD28*VLOOKUP($A28,Лист9!$A$3:$B$138,2,0)</f>
        <v>143809.16280991735</v>
      </c>
      <c r="AF28" s="208">
        <f t="shared" si="16"/>
        <v>392501.6999999999</v>
      </c>
      <c r="AH28" s="208">
        <f>AG28*VLOOKUP($A28,Лист9!$A$3:$B$138,2,0)</f>
        <v>0</v>
      </c>
      <c r="AI28" s="208">
        <f t="shared" si="17"/>
        <v>0</v>
      </c>
      <c r="AJ28" s="2">
        <v>57176.999999999985</v>
      </c>
      <c r="AK28" s="208">
        <f>AJ28*VLOOKUP($A28,Лист9!$A$3:$B$138,2,0)</f>
        <v>20949.14876033058</v>
      </c>
      <c r="AL28" s="208">
        <f t="shared" si="18"/>
        <v>57176.999999999985</v>
      </c>
      <c r="AN28" s="208">
        <f>AM28*VLOOKUP($A28,Лист9!$A$3:$B$138,2,0)</f>
        <v>0</v>
      </c>
      <c r="AO28" s="208">
        <f t="shared" si="19"/>
        <v>0</v>
      </c>
      <c r="AP28" s="2">
        <f t="shared" si="5"/>
        <v>719568.24545454525</v>
      </c>
      <c r="AQ28" s="2">
        <f t="shared" si="6"/>
        <v>263643.4618332081</v>
      </c>
      <c r="AR28" s="2">
        <f t="shared" si="7"/>
        <v>719568.24545454525</v>
      </c>
      <c r="AS28" s="3">
        <f t="shared" si="10"/>
        <v>815708.24545454525</v>
      </c>
      <c r="AT28" s="3">
        <f t="shared" si="11"/>
        <v>299900.26183320809</v>
      </c>
      <c r="AU28" s="3">
        <f t="shared" si="13"/>
        <v>843147.05545454519</v>
      </c>
      <c r="AV28" s="3">
        <f>bud!AP28+bud!U28</f>
        <v>780433.87999999966</v>
      </c>
      <c r="AW28" s="3">
        <f>bud!AQ28+bud!V28</f>
        <v>267948.46368319559</v>
      </c>
      <c r="AX28" s="3">
        <f>bud!AR28+bud!W28</f>
        <v>780433.87999999966</v>
      </c>
      <c r="AY28" s="3">
        <f t="shared" si="12"/>
        <v>62713.175454545533</v>
      </c>
      <c r="AZ28" s="3">
        <f t="shared" si="9"/>
        <v>-27438.809999999939</v>
      </c>
      <c r="BA28"/>
      <c r="BC28" s="3"/>
    </row>
    <row r="29" spans="1:55">
      <c r="A29" t="str">
        <f>'sales bud'!A28</f>
        <v>ИП Исхакова Т.А.</v>
      </c>
      <c r="B29">
        <f>'sales bud'!B28</f>
        <v>0</v>
      </c>
      <c r="C29" s="208"/>
      <c r="D29" s="208"/>
      <c r="E29" s="208"/>
      <c r="F29" s="208"/>
      <c r="G29" s="208"/>
      <c r="H29" s="208"/>
      <c r="I29" s="208">
        <v>87279.5</v>
      </c>
      <c r="J29" s="208">
        <v>33461.519999999997</v>
      </c>
      <c r="K29" s="208">
        <v>82170</v>
      </c>
      <c r="L29" s="208">
        <v>62722</v>
      </c>
      <c r="M29" s="208">
        <v>21546.15</v>
      </c>
      <c r="N29" s="208">
        <v>62732</v>
      </c>
      <c r="O29" s="208"/>
      <c r="P29" s="208"/>
      <c r="Q29" s="208"/>
      <c r="R29" s="208"/>
      <c r="S29" s="208"/>
      <c r="T29" s="208"/>
      <c r="U29" s="2">
        <f t="shared" si="2"/>
        <v>150001.5</v>
      </c>
      <c r="V29" s="2">
        <f t="shared" si="3"/>
        <v>55007.67</v>
      </c>
      <c r="W29" s="2">
        <f t="shared" si="4"/>
        <v>144902</v>
      </c>
      <c r="Y29" s="208">
        <f>X29*VLOOKUP($A29,Лист9!$A$3:$B$138,2,0)</f>
        <v>0</v>
      </c>
      <c r="Z29" s="208">
        <v>5100</v>
      </c>
      <c r="AB29" s="208">
        <f>AA29*VLOOKUP($A29,Лист9!$A$3:$B$138,2,0)</f>
        <v>0</v>
      </c>
      <c r="AC29" s="208">
        <f t="shared" si="15"/>
        <v>0</v>
      </c>
      <c r="AE29" s="208">
        <f>AD29*VLOOKUP($A29,Лист9!$A$3:$B$138,2,0)</f>
        <v>0</v>
      </c>
      <c r="AF29" s="208">
        <f t="shared" si="16"/>
        <v>0</v>
      </c>
      <c r="AH29" s="208">
        <f>AG29*VLOOKUP($A29,Лист9!$A$3:$B$138,2,0)</f>
        <v>0</v>
      </c>
      <c r="AI29" s="208">
        <f t="shared" si="17"/>
        <v>0</v>
      </c>
      <c r="AK29" s="208">
        <f>AJ29*VLOOKUP($A29,Лист9!$A$3:$B$138,2,0)</f>
        <v>0</v>
      </c>
      <c r="AL29" s="208">
        <f t="shared" si="18"/>
        <v>0</v>
      </c>
      <c r="AN29" s="208">
        <f>AM29*VLOOKUP($A29,Лист9!$A$3:$B$138,2,0)</f>
        <v>0</v>
      </c>
      <c r="AO29" s="208">
        <f t="shared" si="19"/>
        <v>0</v>
      </c>
      <c r="AP29" s="2">
        <f t="shared" si="5"/>
        <v>0</v>
      </c>
      <c r="AQ29" s="2">
        <f t="shared" si="6"/>
        <v>0</v>
      </c>
      <c r="AR29" s="2">
        <f t="shared" si="7"/>
        <v>5100</v>
      </c>
      <c r="AS29" s="3">
        <f t="shared" si="10"/>
        <v>150001.5</v>
      </c>
      <c r="AT29" s="3">
        <f t="shared" si="11"/>
        <v>55007.67</v>
      </c>
      <c r="AU29" s="3">
        <f t="shared" si="13"/>
        <v>150002</v>
      </c>
      <c r="AV29" s="3">
        <f>bud!AP29+bud!U29</f>
        <v>591397.88</v>
      </c>
      <c r="AW29" s="3">
        <f>bud!AQ29+bud!V29</f>
        <v>206821.69032411321</v>
      </c>
      <c r="AX29" s="3">
        <f>bud!AR29+bud!W29</f>
        <v>591397.88</v>
      </c>
      <c r="AY29" s="3">
        <f t="shared" si="12"/>
        <v>-441395.88</v>
      </c>
      <c r="AZ29" s="3">
        <f t="shared" si="9"/>
        <v>-0.5</v>
      </c>
      <c r="BA29"/>
      <c r="BC29" s="3"/>
    </row>
    <row r="30" spans="1:55">
      <c r="A30" t="str">
        <f>'sales bud'!A29</f>
        <v xml:space="preserve">ИП Калинин Олег Владимирович </v>
      </c>
      <c r="B30">
        <f>'sales bud'!B30</f>
        <v>0</v>
      </c>
      <c r="C30" s="208"/>
      <c r="D30" s="208"/>
      <c r="E30" s="208"/>
      <c r="F30" s="208"/>
      <c r="G30" s="208"/>
      <c r="H30" s="208"/>
      <c r="I30" s="208">
        <v>260283</v>
      </c>
      <c r="J30" s="208">
        <v>95660.160000000003</v>
      </c>
      <c r="K30" s="208">
        <v>260283</v>
      </c>
      <c r="L30" s="208">
        <v>246450</v>
      </c>
      <c r="M30" s="208">
        <v>89488.46</v>
      </c>
      <c r="N30" s="208">
        <v>120712.4</v>
      </c>
      <c r="O30" s="208"/>
      <c r="P30" s="208">
        <v>0</v>
      </c>
      <c r="Q30" s="208">
        <v>0</v>
      </c>
      <c r="R30" s="208"/>
      <c r="S30" s="208"/>
      <c r="T30" s="208"/>
      <c r="U30" s="2">
        <f t="shared" si="2"/>
        <v>506733</v>
      </c>
      <c r="V30" s="2">
        <f t="shared" si="3"/>
        <v>185148.62</v>
      </c>
      <c r="W30" s="2">
        <f t="shared" si="4"/>
        <v>380995.4</v>
      </c>
      <c r="Y30" s="208">
        <f>X30*VLOOKUP($A30,Лист9!$A$3:$B$138,2,0)</f>
        <v>0</v>
      </c>
      <c r="Z30" s="208">
        <f t="shared" si="14"/>
        <v>0</v>
      </c>
      <c r="AB30" s="208">
        <f>AA30*VLOOKUP($A30,Лист9!$A$3:$B$138,2,0)</f>
        <v>0</v>
      </c>
      <c r="AC30" s="208">
        <f t="shared" si="15"/>
        <v>0</v>
      </c>
      <c r="AE30" s="208">
        <f>AD30*VLOOKUP($A30,Лист9!$A$3:$B$138,2,0)</f>
        <v>0</v>
      </c>
      <c r="AF30" s="208">
        <f t="shared" si="16"/>
        <v>0</v>
      </c>
      <c r="AH30" s="208">
        <f>AG30*VLOOKUP($A30,Лист9!$A$3:$B$138,2,0)</f>
        <v>0</v>
      </c>
      <c r="AI30" s="208">
        <f t="shared" si="17"/>
        <v>0</v>
      </c>
      <c r="AK30" s="208">
        <f>AJ30*VLOOKUP($A30,Лист9!$A$3:$B$138,2,0)</f>
        <v>0</v>
      </c>
      <c r="AL30" s="208">
        <f t="shared" si="18"/>
        <v>0</v>
      </c>
      <c r="AN30" s="208">
        <f>AM30*VLOOKUP($A30,Лист9!$A$3:$B$138,2,0)</f>
        <v>0</v>
      </c>
      <c r="AO30" s="208">
        <f t="shared" si="19"/>
        <v>0</v>
      </c>
      <c r="AP30" s="2">
        <f t="shared" si="5"/>
        <v>0</v>
      </c>
      <c r="AQ30" s="2">
        <f t="shared" si="6"/>
        <v>0</v>
      </c>
      <c r="AR30" s="2">
        <f t="shared" si="7"/>
        <v>0</v>
      </c>
      <c r="AS30" s="3">
        <f t="shared" si="10"/>
        <v>506733</v>
      </c>
      <c r="AT30" s="3">
        <f t="shared" si="11"/>
        <v>185148.62</v>
      </c>
      <c r="AU30" s="3">
        <f t="shared" si="13"/>
        <v>380995.4</v>
      </c>
      <c r="AV30" s="3">
        <f>bud!AP30+bud!U30</f>
        <v>127911.68999999993</v>
      </c>
      <c r="AW30" s="3">
        <f>bud!AQ30+bud!V30</f>
        <v>45646.789918198672</v>
      </c>
      <c r="AX30" s="3">
        <f>bud!AR30+bud!W30</f>
        <v>127911.68999999993</v>
      </c>
      <c r="AY30" s="3">
        <f t="shared" si="12"/>
        <v>253083.71000000008</v>
      </c>
      <c r="AZ30" s="3">
        <f t="shared" si="9"/>
        <v>125737.59999999998</v>
      </c>
      <c r="BA30"/>
      <c r="BC30" s="3"/>
    </row>
    <row r="31" spans="1:55">
      <c r="A31" t="str">
        <f>'sales bud'!A30</f>
        <v>ИП Катков Игорь Евгеньевич</v>
      </c>
      <c r="B31">
        <f>'sales bud'!B31</f>
        <v>0</v>
      </c>
      <c r="C31" s="208"/>
      <c r="D31" s="208"/>
      <c r="E31" s="208"/>
      <c r="F31" s="208"/>
      <c r="G31" s="208"/>
      <c r="H31" s="208"/>
      <c r="I31" s="208"/>
      <c r="J31" s="208">
        <f>I31*Лист9!$B35</f>
        <v>0</v>
      </c>
      <c r="K31" s="208">
        <v>0</v>
      </c>
      <c r="L31" s="208">
        <v>65904</v>
      </c>
      <c r="M31" s="208">
        <v>22039.51</v>
      </c>
      <c r="N31" s="208">
        <v>1799.05</v>
      </c>
      <c r="O31" s="208"/>
      <c r="P31" s="208">
        <v>0</v>
      </c>
      <c r="Q31" s="208">
        <v>0</v>
      </c>
      <c r="R31" s="208"/>
      <c r="S31" s="208"/>
      <c r="T31" s="208"/>
      <c r="U31" s="2">
        <f t="shared" si="2"/>
        <v>65904</v>
      </c>
      <c r="V31" s="2">
        <f t="shared" si="3"/>
        <v>22039.51</v>
      </c>
      <c r="W31" s="2">
        <f t="shared" si="4"/>
        <v>1799.05</v>
      </c>
      <c r="Y31" s="208">
        <f>X31*VLOOKUP($A31,Лист9!$A$3:$B$138,2,0)</f>
        <v>0</v>
      </c>
      <c r="Z31" s="208">
        <f t="shared" si="14"/>
        <v>0</v>
      </c>
      <c r="AB31" s="208">
        <f>AA31*VLOOKUP($A31,Лист9!$A$3:$B$138,2,0)</f>
        <v>0</v>
      </c>
      <c r="AC31" s="208">
        <f t="shared" si="15"/>
        <v>0</v>
      </c>
      <c r="AE31" s="208">
        <f>AD31*VLOOKUP($A31,Лист9!$A$3:$B$138,2,0)</f>
        <v>0</v>
      </c>
      <c r="AF31" s="208">
        <f t="shared" si="16"/>
        <v>0</v>
      </c>
      <c r="AH31" s="208">
        <f>AG31*VLOOKUP($A31,Лист9!$A$3:$B$138,2,0)</f>
        <v>0</v>
      </c>
      <c r="AI31" s="208">
        <f t="shared" si="17"/>
        <v>0</v>
      </c>
      <c r="AK31" s="208">
        <f>AJ31*VLOOKUP($A31,Лист9!$A$3:$B$138,2,0)</f>
        <v>0</v>
      </c>
      <c r="AL31" s="208">
        <f t="shared" si="18"/>
        <v>0</v>
      </c>
      <c r="AN31" s="208">
        <f>AM31*VLOOKUP($A31,Лист9!$A$3:$B$138,2,0)</f>
        <v>0</v>
      </c>
      <c r="AO31" s="208">
        <f t="shared" si="19"/>
        <v>0</v>
      </c>
      <c r="AP31" s="2">
        <f t="shared" si="5"/>
        <v>0</v>
      </c>
      <c r="AQ31" s="2">
        <f t="shared" si="6"/>
        <v>0</v>
      </c>
      <c r="AR31" s="2">
        <f t="shared" si="7"/>
        <v>0</v>
      </c>
      <c r="AS31" s="3">
        <f t="shared" si="10"/>
        <v>65904</v>
      </c>
      <c r="AT31" s="3">
        <f t="shared" si="11"/>
        <v>22039.51</v>
      </c>
      <c r="AU31" s="3">
        <f t="shared" si="13"/>
        <v>1799.05</v>
      </c>
      <c r="AV31" s="3">
        <f>bud!AP31+bud!U31</f>
        <v>0</v>
      </c>
      <c r="AW31" s="3">
        <f>bud!AQ31+bud!V31</f>
        <v>0</v>
      </c>
      <c r="AX31" s="3">
        <f>bud!AR31+bud!W31</f>
        <v>0</v>
      </c>
      <c r="AY31" s="3">
        <f t="shared" si="12"/>
        <v>1799.05</v>
      </c>
      <c r="AZ31" s="3">
        <f t="shared" si="9"/>
        <v>64104.95</v>
      </c>
      <c r="BA31"/>
      <c r="BC31" s="3"/>
    </row>
    <row r="32" spans="1:55">
      <c r="A32" t="str">
        <f>'sales bud'!A31</f>
        <v>ИП Кравченко Владимир Геннадиевич</v>
      </c>
      <c r="B32">
        <f>'sales bud'!B31</f>
        <v>0</v>
      </c>
      <c r="C32" s="208"/>
      <c r="D32" s="208"/>
      <c r="E32" s="208"/>
      <c r="F32" s="208"/>
      <c r="G32" s="208"/>
      <c r="H32" s="208"/>
      <c r="I32" s="208"/>
      <c r="J32" s="208">
        <f>I32*Лист9!$B36</f>
        <v>0</v>
      </c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">
        <f t="shared" si="2"/>
        <v>0</v>
      </c>
      <c r="V32" s="2">
        <f t="shared" si="3"/>
        <v>0</v>
      </c>
      <c r="W32" s="2">
        <f t="shared" si="4"/>
        <v>0</v>
      </c>
      <c r="Y32" s="208">
        <f>X32*VLOOKUP($A32,Лист9!$A$3:$B$138,2,0)</f>
        <v>0</v>
      </c>
      <c r="Z32" s="208">
        <f t="shared" si="14"/>
        <v>0</v>
      </c>
      <c r="AB32" s="208">
        <f>AA32*VLOOKUP($A32,Лист9!$A$3:$B$138,2,0)</f>
        <v>0</v>
      </c>
      <c r="AC32" s="208">
        <f t="shared" si="15"/>
        <v>0</v>
      </c>
      <c r="AE32" s="208">
        <f>AD32*VLOOKUP($A32,Лист9!$A$3:$B$138,2,0)</f>
        <v>0</v>
      </c>
      <c r="AF32" s="208">
        <f t="shared" si="16"/>
        <v>0</v>
      </c>
      <c r="AH32" s="208">
        <f>AG32*VLOOKUP($A32,Лист9!$A$3:$B$138,2,0)</f>
        <v>0</v>
      </c>
      <c r="AI32" s="208">
        <f t="shared" si="17"/>
        <v>0</v>
      </c>
      <c r="AK32" s="208">
        <f>AJ32*VLOOKUP($A32,Лист9!$A$3:$B$138,2,0)</f>
        <v>0</v>
      </c>
      <c r="AL32" s="208">
        <f t="shared" si="18"/>
        <v>0</v>
      </c>
      <c r="AN32" s="208">
        <f>AM32*VLOOKUP($A32,Лист9!$A$3:$B$138,2,0)</f>
        <v>0</v>
      </c>
      <c r="AO32" s="208">
        <f t="shared" si="19"/>
        <v>0</v>
      </c>
      <c r="AP32" s="2">
        <f t="shared" si="5"/>
        <v>0</v>
      </c>
      <c r="AQ32" s="2">
        <f t="shared" si="6"/>
        <v>0</v>
      </c>
      <c r="AR32" s="2">
        <f t="shared" si="7"/>
        <v>0</v>
      </c>
      <c r="AS32" s="3">
        <f t="shared" si="10"/>
        <v>0</v>
      </c>
      <c r="AT32" s="3">
        <f t="shared" si="11"/>
        <v>0</v>
      </c>
      <c r="AU32" s="3">
        <f t="shared" si="13"/>
        <v>0</v>
      </c>
      <c r="AV32" s="3">
        <f>bud!AP32+bud!U32</f>
        <v>0</v>
      </c>
      <c r="AW32" s="3">
        <f>bud!AQ32+bud!V32</f>
        <v>0</v>
      </c>
      <c r="AX32" s="3">
        <f>bud!AR32+bud!W32</f>
        <v>0</v>
      </c>
      <c r="AY32" s="3">
        <f t="shared" si="12"/>
        <v>0</v>
      </c>
      <c r="AZ32" s="3">
        <f t="shared" si="9"/>
        <v>0</v>
      </c>
      <c r="BA32"/>
      <c r="BC32" s="3"/>
    </row>
    <row r="33" spans="1:55">
      <c r="A33" t="str">
        <f>'sales bud'!A32</f>
        <v>ИП Крячко Сергей Владимирович</v>
      </c>
      <c r="B33">
        <f>'sales bud'!B32</f>
        <v>0</v>
      </c>
      <c r="C33" s="208"/>
      <c r="D33" s="208"/>
      <c r="E33" s="208"/>
      <c r="F33" s="208"/>
      <c r="G33" s="208"/>
      <c r="H33" s="208"/>
      <c r="I33" s="208">
        <v>93600</v>
      </c>
      <c r="J33" s="208">
        <v>20576.95</v>
      </c>
      <c r="K33" s="208">
        <v>93600</v>
      </c>
      <c r="L33" s="208">
        <v>171600</v>
      </c>
      <c r="M33" s="208">
        <v>37724.39</v>
      </c>
      <c r="N33" s="208">
        <v>144861.79</v>
      </c>
      <c r="O33" s="208">
        <v>102000</v>
      </c>
      <c r="P33" s="208">
        <v>22369.86</v>
      </c>
      <c r="Q33" s="208">
        <v>102000</v>
      </c>
      <c r="R33" s="208"/>
      <c r="S33" s="208"/>
      <c r="T33" s="208">
        <v>88800</v>
      </c>
      <c r="U33" s="2">
        <f t="shared" si="2"/>
        <v>367200</v>
      </c>
      <c r="V33" s="2">
        <f t="shared" si="3"/>
        <v>80671.199999999997</v>
      </c>
      <c r="W33" s="2">
        <f t="shared" si="4"/>
        <v>429261.79000000004</v>
      </c>
      <c r="X33" s="2">
        <v>60075</v>
      </c>
      <c r="Y33" s="208">
        <f>X33*VLOOKUP($A33,Лист9!$A$3:$B$138,2,0)</f>
        <v>21438.469809411381</v>
      </c>
      <c r="Z33" s="208">
        <f t="shared" si="14"/>
        <v>60075</v>
      </c>
      <c r="AA33" s="2">
        <v>240300</v>
      </c>
      <c r="AB33" s="208">
        <f>AA33*VLOOKUP($A33,Лист9!$A$3:$B$138,2,0)</f>
        <v>85753.879237645524</v>
      </c>
      <c r="AC33" s="208">
        <f t="shared" si="15"/>
        <v>240300</v>
      </c>
      <c r="AD33" s="2">
        <v>492525</v>
      </c>
      <c r="AE33" s="208">
        <f>AD33*VLOOKUP($A33,Лист9!$A$3:$B$138,2,0)</f>
        <v>175763.33487940644</v>
      </c>
      <c r="AF33" s="208">
        <f t="shared" si="16"/>
        <v>492525</v>
      </c>
      <c r="AG33" s="2">
        <v>92565</v>
      </c>
      <c r="AH33" s="208">
        <f>AG33*VLOOKUP($A33,Лист9!$A$3:$B$138,2,0)</f>
        <v>33032.908163265332</v>
      </c>
      <c r="AI33" s="208">
        <f t="shared" si="17"/>
        <v>92565</v>
      </c>
      <c r="AJ33" s="2">
        <v>124740</v>
      </c>
      <c r="AK33" s="208">
        <f>AJ33*VLOOKUP($A33,Лист9!$A$3:$B$138,2,0)</f>
        <v>44514.935064935096</v>
      </c>
      <c r="AL33" s="208">
        <f t="shared" si="18"/>
        <v>124740</v>
      </c>
      <c r="AN33" s="208">
        <f>AM33*VLOOKUP($A33,Лист9!$A$3:$B$138,2,0)</f>
        <v>0</v>
      </c>
      <c r="AO33" s="208">
        <f t="shared" si="19"/>
        <v>0</v>
      </c>
      <c r="AP33" s="2">
        <f t="shared" si="5"/>
        <v>1010205</v>
      </c>
      <c r="AQ33" s="2">
        <f t="shared" si="6"/>
        <v>360503.52715466381</v>
      </c>
      <c r="AR33" s="2">
        <f t="shared" si="7"/>
        <v>1010205</v>
      </c>
      <c r="AS33" s="3">
        <f t="shared" si="10"/>
        <v>1377405</v>
      </c>
      <c r="AT33" s="3">
        <f t="shared" si="11"/>
        <v>441174.72715466382</v>
      </c>
      <c r="AU33" s="3">
        <f t="shared" si="13"/>
        <v>1439466.79</v>
      </c>
      <c r="AV33" s="3">
        <f>bud!AP33+bud!U33</f>
        <v>964088.05</v>
      </c>
      <c r="AW33" s="3">
        <f>bud!AQ33+bud!V33</f>
        <v>344046.15153623454</v>
      </c>
      <c r="AX33" s="3">
        <f>bud!AR33+bud!W33</f>
        <v>964088.05</v>
      </c>
      <c r="AY33" s="3">
        <f t="shared" si="12"/>
        <v>475378.74</v>
      </c>
      <c r="AZ33" s="3">
        <f t="shared" si="9"/>
        <v>-62061.790000000037</v>
      </c>
      <c r="BA33"/>
      <c r="BC33" s="3"/>
    </row>
    <row r="34" spans="1:55">
      <c r="A34" t="str">
        <f>'sales bud'!A33</f>
        <v>ИП Марин Сергей Валериевич</v>
      </c>
      <c r="B34">
        <f>'sales bud'!B33</f>
        <v>0</v>
      </c>
      <c r="C34" s="208">
        <v>183810</v>
      </c>
      <c r="D34" s="208">
        <f>144369.21-62000</f>
        <v>82369.209999999992</v>
      </c>
      <c r="E34" s="208">
        <v>474810</v>
      </c>
      <c r="F34" s="208">
        <v>1367840</v>
      </c>
      <c r="G34" s="208">
        <v>440096.92000000004</v>
      </c>
      <c r="H34" s="208">
        <v>459550</v>
      </c>
      <c r="I34" s="208">
        <v>1580400</v>
      </c>
      <c r="J34" s="208">
        <v>518986.56</v>
      </c>
      <c r="K34" s="208">
        <v>1355190</v>
      </c>
      <c r="L34" s="208">
        <v>884750</v>
      </c>
      <c r="M34" s="208">
        <v>329070.09000000003</v>
      </c>
      <c r="N34" s="208">
        <v>2018250</v>
      </c>
      <c r="O34" s="208">
        <v>915900</v>
      </c>
      <c r="P34" s="208">
        <v>303463.07</v>
      </c>
      <c r="Q34" s="208">
        <v>0</v>
      </c>
      <c r="R34" s="208">
        <v>1072450</v>
      </c>
      <c r="S34" s="208">
        <v>358677.36</v>
      </c>
      <c r="T34" s="208">
        <v>915900</v>
      </c>
      <c r="U34" s="2">
        <f t="shared" si="2"/>
        <v>6005150</v>
      </c>
      <c r="V34" s="2">
        <f t="shared" si="3"/>
        <v>2032663.21</v>
      </c>
      <c r="W34" s="2">
        <f t="shared" si="4"/>
        <v>5223700</v>
      </c>
      <c r="X34" s="2">
        <v>228240</v>
      </c>
      <c r="Y34" s="208">
        <f>X34*VLOOKUP($A34,Лист9!$A$3:$B$138,2,0)</f>
        <v>70655.380890205444</v>
      </c>
      <c r="Z34" s="208">
        <f t="shared" si="14"/>
        <v>228240</v>
      </c>
      <c r="AA34" s="2">
        <v>912960</v>
      </c>
      <c r="AB34" s="208">
        <f>AA34*VLOOKUP($A34,Лист9!$A$3:$B$138,2,0)</f>
        <v>282621.52356082178</v>
      </c>
      <c r="AC34" s="208">
        <f t="shared" si="15"/>
        <v>912960</v>
      </c>
      <c r="AD34" s="2">
        <v>896940</v>
      </c>
      <c r="AE34" s="208">
        <f>AD34*VLOOKUP($A34,Лист9!$A$3:$B$138,2,0)</f>
        <v>277662.27364029473</v>
      </c>
      <c r="AF34" s="208">
        <f t="shared" si="16"/>
        <v>896940</v>
      </c>
      <c r="AG34" s="2">
        <v>141570</v>
      </c>
      <c r="AH34" s="208">
        <f>AG34*VLOOKUP($A34,Лист9!$A$3:$B$138,2,0)</f>
        <v>43825.281601061972</v>
      </c>
      <c r="AI34" s="208">
        <f t="shared" si="17"/>
        <v>141570</v>
      </c>
      <c r="AJ34" s="2">
        <v>144540</v>
      </c>
      <c r="AK34" s="208">
        <f>AJ34*VLOOKUP($A34,Лист9!$A$3:$B$138,2,0)</f>
        <v>44744.693103182159</v>
      </c>
      <c r="AL34" s="208">
        <f t="shared" si="18"/>
        <v>144540</v>
      </c>
      <c r="AN34" s="208">
        <f>AM34*VLOOKUP($A34,Лист9!$A$3:$B$138,2,0)</f>
        <v>0</v>
      </c>
      <c r="AO34" s="208">
        <f t="shared" si="19"/>
        <v>0</v>
      </c>
      <c r="AP34" s="2">
        <f t="shared" si="5"/>
        <v>2324250</v>
      </c>
      <c r="AQ34" s="2">
        <f t="shared" si="6"/>
        <v>719509.15279556601</v>
      </c>
      <c r="AR34" s="2">
        <f t="shared" si="7"/>
        <v>2324250</v>
      </c>
      <c r="AS34" s="3">
        <f t="shared" si="10"/>
        <v>8329400</v>
      </c>
      <c r="AT34" s="3">
        <f t="shared" si="11"/>
        <v>2752172.3627955662</v>
      </c>
      <c r="AU34" s="3">
        <f t="shared" si="13"/>
        <v>7547950</v>
      </c>
      <c r="AV34" s="3">
        <f>bud!AP34+bud!U34</f>
        <v>3875415.9999999981</v>
      </c>
      <c r="AW34" s="3">
        <f>bud!AQ34+bud!V34</f>
        <v>1199148.4715290661</v>
      </c>
      <c r="AX34" s="3">
        <f>bud!AR34+bud!W34</f>
        <v>3875415.9999999981</v>
      </c>
      <c r="AY34" s="3">
        <f t="shared" si="12"/>
        <v>3672534.0000000019</v>
      </c>
      <c r="AZ34" s="3">
        <f t="shared" si="9"/>
        <v>781450</v>
      </c>
      <c r="BA34"/>
      <c r="BC34" s="3"/>
    </row>
    <row r="35" spans="1:55">
      <c r="A35" t="str">
        <f>'sales bud'!A34</f>
        <v>ИП Маркарян Арсен Владимирович</v>
      </c>
      <c r="B35">
        <f>'sales bud'!B34</f>
        <v>0</v>
      </c>
      <c r="C35" s="208"/>
      <c r="D35" s="208"/>
      <c r="E35" s="208"/>
      <c r="F35" s="208"/>
      <c r="G35" s="208"/>
      <c r="H35" s="208"/>
      <c r="I35" s="208"/>
      <c r="J35" s="208">
        <f>I35*Лист9!$B39</f>
        <v>0</v>
      </c>
      <c r="K35" s="208">
        <v>0</v>
      </c>
      <c r="L35" s="208">
        <v>330000</v>
      </c>
      <c r="M35" s="208">
        <v>119677.36</v>
      </c>
      <c r="N35" s="208">
        <v>330000</v>
      </c>
      <c r="O35" s="208">
        <v>0</v>
      </c>
      <c r="P35" s="208">
        <v>0</v>
      </c>
      <c r="Q35" s="208">
        <v>163750</v>
      </c>
      <c r="R35" s="208">
        <v>163750</v>
      </c>
      <c r="S35" s="208">
        <v>58640.959999999999</v>
      </c>
      <c r="T35" s="208"/>
      <c r="U35" s="2">
        <f t="shared" si="2"/>
        <v>493750</v>
      </c>
      <c r="V35" s="2">
        <f t="shared" si="3"/>
        <v>178318.32</v>
      </c>
      <c r="W35" s="2">
        <f t="shared" si="4"/>
        <v>493750</v>
      </c>
      <c r="X35" s="2">
        <v>7020</v>
      </c>
      <c r="Y35" s="208">
        <f>X35*VLOOKUP($A35,Лист9!$A$3:$B$138,2,0)</f>
        <v>2170.6864564007428</v>
      </c>
      <c r="Z35" s="208">
        <f t="shared" si="14"/>
        <v>7020</v>
      </c>
      <c r="AA35" s="2">
        <v>28080</v>
      </c>
      <c r="AB35" s="208">
        <f>AA35*VLOOKUP($A35,Лист9!$A$3:$B$138,2,0)</f>
        <v>8682.7458256029713</v>
      </c>
      <c r="AC35" s="208">
        <f t="shared" si="15"/>
        <v>28080</v>
      </c>
      <c r="AD35" s="2">
        <v>77220</v>
      </c>
      <c r="AE35" s="208">
        <f>AD35*VLOOKUP($A35,Лист9!$A$3:$B$138,2,0)</f>
        <v>23877.551020408173</v>
      </c>
      <c r="AF35" s="208">
        <f t="shared" si="16"/>
        <v>77220</v>
      </c>
      <c r="AH35" s="208">
        <f>AG35*VLOOKUP($A35,Лист9!$A$3:$B$138,2,0)</f>
        <v>0</v>
      </c>
      <c r="AI35" s="208">
        <f t="shared" si="17"/>
        <v>0</v>
      </c>
      <c r="AK35" s="208">
        <f>AJ35*VLOOKUP($A35,Лист9!$A$3:$B$138,2,0)</f>
        <v>0</v>
      </c>
      <c r="AL35" s="208">
        <f t="shared" si="18"/>
        <v>0</v>
      </c>
      <c r="AN35" s="208">
        <f>AM35*VLOOKUP($A35,Лист9!$A$3:$B$138,2,0)</f>
        <v>0</v>
      </c>
      <c r="AO35" s="208">
        <f t="shared" si="19"/>
        <v>0</v>
      </c>
      <c r="AP35" s="2">
        <f t="shared" si="5"/>
        <v>112320</v>
      </c>
      <c r="AQ35" s="2">
        <f t="shared" si="6"/>
        <v>34730.983302411885</v>
      </c>
      <c r="AR35" s="2">
        <f t="shared" si="7"/>
        <v>112320</v>
      </c>
      <c r="AS35" s="3">
        <f t="shared" si="10"/>
        <v>606070</v>
      </c>
      <c r="AT35" s="3">
        <f t="shared" si="11"/>
        <v>213049.30330241189</v>
      </c>
      <c r="AU35" s="3">
        <f t="shared" si="13"/>
        <v>606070</v>
      </c>
      <c r="AV35" s="3">
        <f>bud!AP35+bud!U35</f>
        <v>338762.92499999999</v>
      </c>
      <c r="AW35" s="3">
        <f>bud!AQ35+bud!V35</f>
        <v>104750.44063079782</v>
      </c>
      <c r="AX35" s="3">
        <f>bud!AR35+bud!W35</f>
        <v>338762.92499999999</v>
      </c>
      <c r="AY35" s="3">
        <f t="shared" si="12"/>
        <v>267307.07500000001</v>
      </c>
      <c r="AZ35" s="3">
        <f t="shared" si="9"/>
        <v>0</v>
      </c>
      <c r="BA35"/>
      <c r="BC35" s="3"/>
    </row>
    <row r="36" spans="1:55">
      <c r="A36" t="str">
        <f>'sales bud'!A35</f>
        <v>ИП Мельник Андрей Анатольевич</v>
      </c>
      <c r="B36">
        <f>'sales bud'!B35</f>
        <v>0</v>
      </c>
      <c r="C36" s="208"/>
      <c r="D36" s="208"/>
      <c r="E36" s="208"/>
      <c r="F36" s="208">
        <v>190700</v>
      </c>
      <c r="G36" s="208">
        <v>66288.929999999993</v>
      </c>
      <c r="H36" s="208">
        <v>190700</v>
      </c>
      <c r="I36" s="208"/>
      <c r="J36" s="208">
        <f>I36*Лист9!$B$36</f>
        <v>0</v>
      </c>
      <c r="K36" s="208">
        <v>0</v>
      </c>
      <c r="L36" s="208">
        <v>316000</v>
      </c>
      <c r="M36" s="208">
        <v>106143.08</v>
      </c>
      <c r="N36" s="208">
        <v>251906</v>
      </c>
      <c r="O36" s="208">
        <v>35900</v>
      </c>
      <c r="P36" s="208">
        <v>11938.22</v>
      </c>
      <c r="Q36" s="208">
        <v>35900</v>
      </c>
      <c r="R36" s="208">
        <v>164000</v>
      </c>
      <c r="S36" s="208">
        <v>51830.1</v>
      </c>
      <c r="T36" s="208">
        <v>164000</v>
      </c>
      <c r="U36" s="2">
        <f t="shared" si="2"/>
        <v>706600</v>
      </c>
      <c r="V36" s="2">
        <f t="shared" si="3"/>
        <v>236200.33000000002</v>
      </c>
      <c r="W36" s="2">
        <f t="shared" si="4"/>
        <v>642506</v>
      </c>
      <c r="Y36" s="208">
        <f>X36*VLOOKUP($A36,Лист9!$A$3:$B$138,2,0)</f>
        <v>0</v>
      </c>
      <c r="Z36" s="208">
        <f t="shared" si="14"/>
        <v>0</v>
      </c>
      <c r="AB36" s="208">
        <f>AA36*VLOOKUP($A36,Лист9!$A$3:$B$138,2,0)</f>
        <v>0</v>
      </c>
      <c r="AC36" s="208">
        <f t="shared" si="15"/>
        <v>0</v>
      </c>
      <c r="AE36" s="208">
        <f>AD36*VLOOKUP($A36,Лист9!$A$3:$B$138,2,0)</f>
        <v>0</v>
      </c>
      <c r="AF36" s="208">
        <f t="shared" si="16"/>
        <v>0</v>
      </c>
      <c r="AH36" s="208">
        <f>AG36*VLOOKUP($A36,Лист9!$A$3:$B$138,2,0)</f>
        <v>0</v>
      </c>
      <c r="AI36" s="208">
        <f t="shared" si="17"/>
        <v>0</v>
      </c>
      <c r="AK36" s="208">
        <f>AJ36*VLOOKUP($A36,Лист9!$A$3:$B$138,2,0)</f>
        <v>0</v>
      </c>
      <c r="AL36" s="208">
        <f t="shared" si="18"/>
        <v>0</v>
      </c>
      <c r="AN36" s="208">
        <f>AM36*VLOOKUP($A36,Лист9!$A$3:$B$138,2,0)</f>
        <v>0</v>
      </c>
      <c r="AO36" s="208">
        <f t="shared" si="19"/>
        <v>0</v>
      </c>
      <c r="AP36" s="2">
        <f t="shared" si="5"/>
        <v>0</v>
      </c>
      <c r="AQ36" s="2">
        <f t="shared" si="6"/>
        <v>0</v>
      </c>
      <c r="AR36" s="2">
        <f t="shared" si="7"/>
        <v>0</v>
      </c>
      <c r="AS36" s="3">
        <f t="shared" si="10"/>
        <v>706600</v>
      </c>
      <c r="AT36" s="3">
        <f t="shared" si="11"/>
        <v>236200.33000000002</v>
      </c>
      <c r="AU36" s="3">
        <f t="shared" si="13"/>
        <v>642506</v>
      </c>
      <c r="AV36" s="3">
        <f>bud!AP36+bud!U36</f>
        <v>418767.25</v>
      </c>
      <c r="AW36" s="3">
        <f>bud!AQ36+bud!V36</f>
        <v>129488.94557823136</v>
      </c>
      <c r="AX36" s="3">
        <f>bud!AR36+bud!W36</f>
        <v>418767.25</v>
      </c>
      <c r="AY36" s="3">
        <f t="shared" si="12"/>
        <v>223738.75</v>
      </c>
      <c r="AZ36" s="3">
        <f t="shared" si="9"/>
        <v>64094</v>
      </c>
      <c r="BA36"/>
      <c r="BC36" s="3"/>
    </row>
    <row r="37" spans="1:55">
      <c r="A37" t="str">
        <f>'sales bud'!A36</f>
        <v>СкейтСкай ООО</v>
      </c>
      <c r="B37">
        <f>'sales bud'!B36</f>
        <v>0</v>
      </c>
      <c r="C37" s="208"/>
      <c r="D37" s="208"/>
      <c r="E37" s="208"/>
      <c r="F37" s="208"/>
      <c r="G37" s="208"/>
      <c r="H37" s="208"/>
      <c r="I37" s="208"/>
      <c r="J37" s="208">
        <f>I37*Лист9!$B$37</f>
        <v>0</v>
      </c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">
        <f t="shared" si="2"/>
        <v>0</v>
      </c>
      <c r="V37" s="2">
        <f t="shared" si="3"/>
        <v>0</v>
      </c>
      <c r="W37" s="2">
        <f t="shared" si="4"/>
        <v>0</v>
      </c>
      <c r="X37" s="2">
        <v>68867.999999999985</v>
      </c>
      <c r="Y37" s="208">
        <f>X37*VLOOKUP($A37,Лист9!$A$3:$B$138,2,0)</f>
        <v>21392.879966556004</v>
      </c>
      <c r="Z37" s="208">
        <f t="shared" si="14"/>
        <v>68867.999999999985</v>
      </c>
      <c r="AA37" s="2">
        <v>275471.99999999994</v>
      </c>
      <c r="AB37" s="208">
        <f>AA37*VLOOKUP($A37,Лист9!$A$3:$B$138,2,0)</f>
        <v>85571.519866224015</v>
      </c>
      <c r="AC37" s="208">
        <f t="shared" si="15"/>
        <v>275471.99999999994</v>
      </c>
      <c r="AD37" s="2">
        <v>116424</v>
      </c>
      <c r="AE37" s="208">
        <f>AD37*VLOOKUP($A37,Лист9!$A$3:$B$138,2,0)</f>
        <v>36165.485526315802</v>
      </c>
      <c r="AF37" s="208">
        <f t="shared" si="16"/>
        <v>116424</v>
      </c>
      <c r="AH37" s="208">
        <f>AG37*VLOOKUP($A37,Лист9!$A$3:$B$138,2,0)</f>
        <v>0</v>
      </c>
      <c r="AI37" s="208">
        <f t="shared" si="17"/>
        <v>0</v>
      </c>
      <c r="AK37" s="208">
        <f>AJ37*VLOOKUP($A37,Лист9!$A$3:$B$138,2,0)</f>
        <v>0</v>
      </c>
      <c r="AL37" s="208">
        <f t="shared" si="18"/>
        <v>0</v>
      </c>
      <c r="AN37" s="208">
        <f>AM37*VLOOKUP($A37,Лист9!$A$3:$B$138,2,0)</f>
        <v>0</v>
      </c>
      <c r="AO37" s="208">
        <f t="shared" si="19"/>
        <v>0</v>
      </c>
      <c r="AP37" s="2">
        <f t="shared" si="5"/>
        <v>460763.99999999994</v>
      </c>
      <c r="AQ37" s="2">
        <f t="shared" si="6"/>
        <v>143129.88535909582</v>
      </c>
      <c r="AR37" s="2">
        <f t="shared" si="7"/>
        <v>460763.99999999994</v>
      </c>
      <c r="AS37" s="3">
        <f t="shared" si="10"/>
        <v>460763.99999999994</v>
      </c>
      <c r="AT37" s="3">
        <f t="shared" si="11"/>
        <v>143129.88535909582</v>
      </c>
      <c r="AU37" s="3">
        <f t="shared" si="13"/>
        <v>460763.99999999994</v>
      </c>
      <c r="AV37" s="3">
        <f>bud!AP37+bud!U37</f>
        <v>2142835.2000000002</v>
      </c>
      <c r="AW37" s="3">
        <f>bud!AQ37+bud!V37</f>
        <v>665641.75265306153</v>
      </c>
      <c r="AX37" s="3">
        <f>bud!AR37+bud!W37</f>
        <v>2142835.2000000002</v>
      </c>
      <c r="AY37" s="3">
        <f t="shared" si="12"/>
        <v>-1682071.2000000002</v>
      </c>
      <c r="AZ37" s="3">
        <f t="shared" si="9"/>
        <v>0</v>
      </c>
      <c r="BA37"/>
      <c r="BC37" s="3"/>
    </row>
    <row r="38" spans="1:55">
      <c r="A38" t="str">
        <f>'sales bud'!A37</f>
        <v>ИП Неганов Дмитрий Витальевич</v>
      </c>
      <c r="B38">
        <f>'sales bud'!B37</f>
        <v>0</v>
      </c>
      <c r="C38" s="208"/>
      <c r="D38" s="208"/>
      <c r="E38" s="208"/>
      <c r="F38" s="208">
        <v>884944.2</v>
      </c>
      <c r="G38" s="208">
        <v>290334.74</v>
      </c>
      <c r="H38" s="208">
        <v>884944.2</v>
      </c>
      <c r="I38" s="208">
        <v>898644.7</v>
      </c>
      <c r="J38" s="208">
        <v>258345.74</v>
      </c>
      <c r="K38" s="208">
        <v>698644.7</v>
      </c>
      <c r="L38" s="208">
        <v>284867</v>
      </c>
      <c r="M38" s="208">
        <v>85791.06</v>
      </c>
      <c r="N38" s="208">
        <v>249102</v>
      </c>
      <c r="O38" s="208">
        <v>0</v>
      </c>
      <c r="P38" s="208">
        <v>0</v>
      </c>
      <c r="Q38" s="208">
        <v>0</v>
      </c>
      <c r="R38" s="208"/>
      <c r="S38" s="208"/>
      <c r="T38" s="208"/>
      <c r="U38" s="2">
        <f t="shared" si="2"/>
        <v>2068455.9</v>
      </c>
      <c r="V38" s="2">
        <f t="shared" si="3"/>
        <v>634471.54</v>
      </c>
      <c r="W38" s="2">
        <f t="shared" si="4"/>
        <v>1832690.9</v>
      </c>
      <c r="Y38" s="208">
        <f>X38*VLOOKUP($A38,Лист9!$A$3:$B$138,2,0)</f>
        <v>0</v>
      </c>
      <c r="Z38" s="208">
        <f t="shared" si="14"/>
        <v>0</v>
      </c>
      <c r="AB38" s="208">
        <f>AA38*VLOOKUP($A38,Лист9!$A$3:$B$138,2,0)</f>
        <v>0</v>
      </c>
      <c r="AC38" s="208">
        <v>235765</v>
      </c>
      <c r="AE38" s="208">
        <f>AD38*VLOOKUP($A38,Лист9!$A$3:$B$138,2,0)</f>
        <v>0</v>
      </c>
      <c r="AF38" s="208">
        <f t="shared" si="16"/>
        <v>0</v>
      </c>
      <c r="AH38" s="208">
        <f>AG38*VLOOKUP($A38,Лист9!$A$3:$B$138,2,0)</f>
        <v>0</v>
      </c>
      <c r="AI38" s="208">
        <f t="shared" si="17"/>
        <v>0</v>
      </c>
      <c r="AK38" s="208">
        <f>AJ38*VLOOKUP($A38,Лист9!$A$3:$B$138,2,0)</f>
        <v>0</v>
      </c>
      <c r="AL38" s="208">
        <f t="shared" si="18"/>
        <v>0</v>
      </c>
      <c r="AN38" s="208">
        <f>AM38*VLOOKUP($A38,Лист9!$A$3:$B$138,2,0)</f>
        <v>0</v>
      </c>
      <c r="AO38" s="208">
        <f t="shared" si="19"/>
        <v>0</v>
      </c>
      <c r="AP38" s="2">
        <f t="shared" si="5"/>
        <v>0</v>
      </c>
      <c r="AQ38" s="2">
        <f t="shared" si="6"/>
        <v>0</v>
      </c>
      <c r="AR38" s="2">
        <f t="shared" si="7"/>
        <v>235765</v>
      </c>
      <c r="AS38" s="3">
        <f t="shared" si="10"/>
        <v>2068455.9</v>
      </c>
      <c r="AT38" s="3">
        <f t="shared" si="11"/>
        <v>634471.54</v>
      </c>
      <c r="AU38" s="3">
        <f t="shared" si="13"/>
        <v>2068455.9</v>
      </c>
      <c r="AV38" s="3">
        <f>bud!AP38+bud!U38</f>
        <v>2052649.719999999</v>
      </c>
      <c r="AW38" s="3">
        <f>bud!AQ38+bud!V38</f>
        <v>567008.89459038957</v>
      </c>
      <c r="AX38" s="3">
        <f>bud!AR38+bud!W38</f>
        <v>2052649.719999999</v>
      </c>
      <c r="AY38" s="3">
        <f t="shared" si="12"/>
        <v>15806.180000000866</v>
      </c>
      <c r="AZ38" s="3">
        <f t="shared" si="9"/>
        <v>0</v>
      </c>
      <c r="BA38"/>
      <c r="BC38" s="3"/>
    </row>
    <row r="39" spans="1:55">
      <c r="A39" t="str">
        <f>'sales bud'!A38</f>
        <v>ИП Никольская Екатерина Николаевна</v>
      </c>
      <c r="B39">
        <f>'sales bud'!B38</f>
        <v>0</v>
      </c>
      <c r="C39" s="208"/>
      <c r="D39" s="208"/>
      <c r="E39" s="208"/>
      <c r="F39" s="208"/>
      <c r="G39" s="208"/>
      <c r="H39" s="208"/>
      <c r="I39" s="208"/>
      <c r="J39" s="208">
        <f>I39*Лист9!$B43</f>
        <v>0</v>
      </c>
      <c r="K39" s="208">
        <v>0</v>
      </c>
      <c r="L39" s="208">
        <v>245250</v>
      </c>
      <c r="M39" s="208">
        <v>90518.88</v>
      </c>
      <c r="N39" s="208">
        <v>245250</v>
      </c>
      <c r="O39" s="208">
        <v>0</v>
      </c>
      <c r="P39" s="208">
        <v>0</v>
      </c>
      <c r="Q39" s="208">
        <v>0</v>
      </c>
      <c r="R39" s="208"/>
      <c r="S39" s="208"/>
      <c r="T39" s="208"/>
      <c r="U39" s="2">
        <f t="shared" si="2"/>
        <v>245250</v>
      </c>
      <c r="V39" s="2">
        <f t="shared" si="3"/>
        <v>90518.88</v>
      </c>
      <c r="W39" s="2">
        <f t="shared" si="4"/>
        <v>245250</v>
      </c>
      <c r="X39" s="2">
        <v>20205</v>
      </c>
      <c r="Y39" s="208">
        <f>X39*VLOOKUP($A39,Лист9!$A$3:$B$138,2,0)</f>
        <v>6247.6808905380349</v>
      </c>
      <c r="Z39" s="208">
        <f t="shared" si="14"/>
        <v>20205</v>
      </c>
      <c r="AA39" s="2">
        <v>80820</v>
      </c>
      <c r="AB39" s="208">
        <f>AA39*VLOOKUP($A39,Лист9!$A$3:$B$138,2,0)</f>
        <v>24990.723562152139</v>
      </c>
      <c r="AC39" s="208">
        <f t="shared" si="15"/>
        <v>80820</v>
      </c>
      <c r="AD39" s="2">
        <v>156420</v>
      </c>
      <c r="AE39" s="208">
        <f>AD39*VLOOKUP($A39,Лист9!$A$3:$B$138,2,0)</f>
        <v>48367.346938775518</v>
      </c>
      <c r="AF39" s="208">
        <f t="shared" si="16"/>
        <v>156420</v>
      </c>
      <c r="AH39" s="208">
        <f>AG39*VLOOKUP($A39,Лист9!$A$3:$B$138,2,0)</f>
        <v>0</v>
      </c>
      <c r="AI39" s="208">
        <f t="shared" si="17"/>
        <v>0</v>
      </c>
      <c r="AK39" s="208">
        <f>AJ39*VLOOKUP($A39,Лист9!$A$3:$B$138,2,0)</f>
        <v>0</v>
      </c>
      <c r="AL39" s="208">
        <f t="shared" si="18"/>
        <v>0</v>
      </c>
      <c r="AN39" s="208">
        <f>AM39*VLOOKUP($A39,Лист9!$A$3:$B$138,2,0)</f>
        <v>0</v>
      </c>
      <c r="AO39" s="208">
        <f t="shared" si="19"/>
        <v>0</v>
      </c>
      <c r="AP39" s="2">
        <f t="shared" si="5"/>
        <v>257445</v>
      </c>
      <c r="AQ39" s="2">
        <f t="shared" si="6"/>
        <v>79605.751391465688</v>
      </c>
      <c r="AR39" s="2">
        <f t="shared" si="7"/>
        <v>257445</v>
      </c>
      <c r="AS39" s="3">
        <f t="shared" si="10"/>
        <v>502695</v>
      </c>
      <c r="AT39" s="3">
        <f t="shared" si="11"/>
        <v>170124.63139146569</v>
      </c>
      <c r="AU39" s="3">
        <f t="shared" si="13"/>
        <v>502695</v>
      </c>
      <c r="AV39" s="3">
        <f>bud!AP39+bud!U39</f>
        <v>439929.22499999998</v>
      </c>
      <c r="AW39" s="3">
        <f>bud!AQ39+bud!V39</f>
        <v>136032.5371057514</v>
      </c>
      <c r="AX39" s="3">
        <f>bud!AR39+bud!W39</f>
        <v>439929.22499999998</v>
      </c>
      <c r="AY39" s="3">
        <f t="shared" si="12"/>
        <v>62765.775000000023</v>
      </c>
      <c r="AZ39" s="3">
        <f t="shared" si="9"/>
        <v>0</v>
      </c>
      <c r="BA39"/>
      <c r="BC39" s="3"/>
    </row>
    <row r="40" spans="1:55">
      <c r="A40" t="str">
        <f>'sales bud'!A39</f>
        <v>ИП Пилюгина Юлия Юрьевна</v>
      </c>
      <c r="B40">
        <f>'sales bud'!B40</f>
        <v>0</v>
      </c>
      <c r="C40" s="208"/>
      <c r="D40" s="208"/>
      <c r="E40" s="208"/>
      <c r="F40" s="208"/>
      <c r="G40" s="208"/>
      <c r="H40" s="208"/>
      <c r="I40" s="208"/>
      <c r="J40" s="208">
        <f>I40*Лист9!$B45</f>
        <v>0</v>
      </c>
      <c r="K40" s="208"/>
      <c r="L40" s="208"/>
      <c r="M40" s="208"/>
      <c r="N40" s="208"/>
      <c r="O40" s="208">
        <v>114495</v>
      </c>
      <c r="P40" s="208">
        <v>36097.660000000003</v>
      </c>
      <c r="Q40" s="208">
        <v>114495</v>
      </c>
      <c r="R40" s="208"/>
      <c r="S40" s="208"/>
      <c r="T40" s="208"/>
      <c r="U40" s="2">
        <f t="shared" si="2"/>
        <v>114495</v>
      </c>
      <c r="V40" s="2">
        <f t="shared" si="3"/>
        <v>36097.660000000003</v>
      </c>
      <c r="W40" s="2">
        <f t="shared" si="4"/>
        <v>114495</v>
      </c>
      <c r="Y40" s="208">
        <f>X40*VLOOKUP($A40,Лист9!$A$3:$B$138,2,0)</f>
        <v>0</v>
      </c>
      <c r="Z40" s="208">
        <f t="shared" si="14"/>
        <v>0</v>
      </c>
      <c r="AB40" s="208">
        <f>AA40*VLOOKUP($A40,Лист9!$A$3:$B$138,2,0)</f>
        <v>0</v>
      </c>
      <c r="AC40" s="208">
        <f t="shared" si="15"/>
        <v>0</v>
      </c>
      <c r="AE40" s="208">
        <f>AD40*VLOOKUP($A40,Лист9!$A$3:$B$138,2,0)</f>
        <v>0</v>
      </c>
      <c r="AF40" s="208">
        <f t="shared" si="16"/>
        <v>0</v>
      </c>
      <c r="AH40" s="208">
        <f>AG40*VLOOKUP($A40,Лист9!$A$3:$B$138,2,0)</f>
        <v>0</v>
      </c>
      <c r="AI40" s="208">
        <f t="shared" si="17"/>
        <v>0</v>
      </c>
      <c r="AK40" s="208">
        <f>AJ40*VLOOKUP($A40,Лист9!$A$3:$B$138,2,0)</f>
        <v>0</v>
      </c>
      <c r="AL40" s="208">
        <f t="shared" si="18"/>
        <v>0</v>
      </c>
      <c r="AN40" s="208">
        <f>AM40*VLOOKUP($A40,Лист9!$A$3:$B$138,2,0)</f>
        <v>0</v>
      </c>
      <c r="AO40" s="208">
        <f t="shared" si="19"/>
        <v>0</v>
      </c>
      <c r="AP40" s="2">
        <f t="shared" si="5"/>
        <v>0</v>
      </c>
      <c r="AQ40" s="2">
        <f t="shared" si="6"/>
        <v>0</v>
      </c>
      <c r="AR40" s="2">
        <f t="shared" si="7"/>
        <v>0</v>
      </c>
      <c r="AS40" s="3">
        <f t="shared" si="10"/>
        <v>114495</v>
      </c>
      <c r="AT40" s="3">
        <f t="shared" si="11"/>
        <v>36097.660000000003</v>
      </c>
      <c r="AU40" s="3">
        <f t="shared" si="13"/>
        <v>114495</v>
      </c>
      <c r="AV40" s="3">
        <f>bud!AP40+bud!U40</f>
        <v>0</v>
      </c>
      <c r="AW40" s="3">
        <f>bud!AQ40+bud!V40</f>
        <v>0</v>
      </c>
      <c r="AX40" s="3">
        <f>bud!AR40+bud!W40</f>
        <v>0</v>
      </c>
      <c r="AY40" s="3">
        <f t="shared" si="12"/>
        <v>114495</v>
      </c>
      <c r="AZ40" s="3">
        <f t="shared" si="9"/>
        <v>0</v>
      </c>
      <c r="BA40"/>
      <c r="BC40" s="3"/>
    </row>
    <row r="41" spans="1:55">
      <c r="A41" t="str">
        <f>'sales bud'!A40</f>
        <v>ИП Рыжков Михаил Николаевич</v>
      </c>
      <c r="B41">
        <f>'sales bud'!B40</f>
        <v>0</v>
      </c>
      <c r="C41" s="208"/>
      <c r="D41" s="208"/>
      <c r="E41" s="208"/>
      <c r="F41" s="208"/>
      <c r="G41" s="208"/>
      <c r="H41" s="208"/>
      <c r="I41" s="208"/>
      <c r="J41" s="208">
        <f>I41*Лист9!$B46</f>
        <v>0</v>
      </c>
      <c r="K41" s="208">
        <v>0</v>
      </c>
      <c r="L41" s="208">
        <v>107090</v>
      </c>
      <c r="M41" s="208">
        <v>36302.67</v>
      </c>
      <c r="N41" s="208">
        <v>107090</v>
      </c>
      <c r="O41" s="208">
        <v>0</v>
      </c>
      <c r="P41" s="208">
        <v>0</v>
      </c>
      <c r="Q41" s="208">
        <v>0</v>
      </c>
      <c r="R41" s="208"/>
      <c r="S41" s="208"/>
      <c r="T41" s="208"/>
      <c r="U41" s="2">
        <f t="shared" si="2"/>
        <v>107090</v>
      </c>
      <c r="V41" s="2">
        <f t="shared" si="3"/>
        <v>36302.67</v>
      </c>
      <c r="W41" s="2">
        <f t="shared" si="4"/>
        <v>107090</v>
      </c>
      <c r="X41" s="2">
        <v>53785.799999999988</v>
      </c>
      <c r="Y41" s="208">
        <f>X41*VLOOKUP($A41,Лист9!$A$3:$B$138,2,0)</f>
        <v>16631.354359925786</v>
      </c>
      <c r="Z41" s="208">
        <f t="shared" si="14"/>
        <v>53785.799999999988</v>
      </c>
      <c r="AA41" s="2">
        <v>215143.19999999995</v>
      </c>
      <c r="AB41" s="208">
        <f>AA41*VLOOKUP($A41,Лист9!$A$3:$B$138,2,0)</f>
        <v>66525.417439703146</v>
      </c>
      <c r="AC41" s="208">
        <f t="shared" si="15"/>
        <v>215143.19999999995</v>
      </c>
      <c r="AD41" s="2">
        <v>241282.8</v>
      </c>
      <c r="AE41" s="208">
        <f>AD41*VLOOKUP($A41,Лист9!$A$3:$B$138,2,0)</f>
        <v>74608.163265306139</v>
      </c>
      <c r="AF41" s="208">
        <f t="shared" si="16"/>
        <v>241282.8</v>
      </c>
      <c r="AH41" s="208">
        <f>AG41*VLOOKUP($A41,Лист9!$A$3:$B$138,2,0)</f>
        <v>0</v>
      </c>
      <c r="AI41" s="208">
        <f t="shared" si="17"/>
        <v>0</v>
      </c>
      <c r="AK41" s="208">
        <f>AJ41*VLOOKUP($A41,Лист9!$A$3:$B$138,2,0)</f>
        <v>0</v>
      </c>
      <c r="AL41" s="208">
        <f t="shared" si="18"/>
        <v>0</v>
      </c>
      <c r="AN41" s="208">
        <f>AM41*VLOOKUP($A41,Лист9!$A$3:$B$138,2,0)</f>
        <v>0</v>
      </c>
      <c r="AO41" s="208">
        <f t="shared" si="19"/>
        <v>0</v>
      </c>
      <c r="AP41" s="2">
        <f t="shared" si="5"/>
        <v>510211.79999999993</v>
      </c>
      <c r="AQ41" s="2">
        <f t="shared" si="6"/>
        <v>157764.93506493507</v>
      </c>
      <c r="AR41" s="2">
        <f t="shared" si="7"/>
        <v>510211.79999999993</v>
      </c>
      <c r="AS41" s="3">
        <f t="shared" si="10"/>
        <v>617301.79999999993</v>
      </c>
      <c r="AT41" s="3">
        <f t="shared" si="11"/>
        <v>194067.60506493505</v>
      </c>
      <c r="AU41" s="3">
        <f t="shared" si="13"/>
        <v>617301.79999999993</v>
      </c>
      <c r="AV41" s="3">
        <f>bud!AP41+bud!U41</f>
        <v>277065.90000000002</v>
      </c>
      <c r="AW41" s="3">
        <f>bud!AQ41+bud!V41</f>
        <v>79929.022909090956</v>
      </c>
      <c r="AX41" s="3">
        <f>bud!AR41+bud!W41</f>
        <v>277065.90000000002</v>
      </c>
      <c r="AY41" s="3">
        <f t="shared" si="12"/>
        <v>340235.89999999991</v>
      </c>
      <c r="AZ41" s="3">
        <f t="shared" si="9"/>
        <v>0</v>
      </c>
      <c r="BA41"/>
      <c r="BC41" s="3"/>
    </row>
    <row r="42" spans="1:55">
      <c r="A42" t="str">
        <f>'sales bud'!A41</f>
        <v>ИП Серебрянников Андрей Евгеньевич</v>
      </c>
      <c r="B42">
        <f>'sales bud'!B41</f>
        <v>0</v>
      </c>
      <c r="C42" s="208"/>
      <c r="D42" s="208"/>
      <c r="E42" s="208"/>
      <c r="F42" s="208">
        <v>268112</v>
      </c>
      <c r="G42" s="208">
        <v>97560.14</v>
      </c>
      <c r="H42" s="208">
        <v>268112</v>
      </c>
      <c r="I42" s="208"/>
      <c r="J42" s="208">
        <f>I42*Лист9!$B$42</f>
        <v>0</v>
      </c>
      <c r="K42" s="208"/>
      <c r="L42" s="208">
        <v>323700</v>
      </c>
      <c r="M42" s="208">
        <v>114587.96</v>
      </c>
      <c r="N42" s="208">
        <v>264335</v>
      </c>
      <c r="O42" s="208">
        <v>0</v>
      </c>
      <c r="P42" s="208">
        <v>0</v>
      </c>
      <c r="Q42" s="208"/>
      <c r="R42" s="208"/>
      <c r="S42" s="208"/>
      <c r="T42" s="208"/>
      <c r="U42" s="2">
        <f t="shared" si="2"/>
        <v>591812</v>
      </c>
      <c r="V42" s="2">
        <f t="shared" si="3"/>
        <v>212148.1</v>
      </c>
      <c r="W42" s="2">
        <f t="shared" si="4"/>
        <v>532447</v>
      </c>
      <c r="Y42" s="208">
        <f>X42*VLOOKUP($A42,Лист9!$A$3:$B$138,2,0)</f>
        <v>0</v>
      </c>
      <c r="Z42" s="208">
        <f t="shared" si="14"/>
        <v>0</v>
      </c>
      <c r="AB42" s="208">
        <f>AA42*VLOOKUP($A42,Лист9!$A$3:$B$138,2,0)</f>
        <v>0</v>
      </c>
      <c r="AC42" s="208">
        <f t="shared" si="15"/>
        <v>0</v>
      </c>
      <c r="AE42" s="208">
        <f>AD42*VLOOKUP($A42,Лист9!$A$3:$B$138,2,0)</f>
        <v>0</v>
      </c>
      <c r="AF42" s="208">
        <f t="shared" si="16"/>
        <v>0</v>
      </c>
      <c r="AH42" s="208">
        <f>AG42*VLOOKUP($A42,Лист9!$A$3:$B$138,2,0)</f>
        <v>0</v>
      </c>
      <c r="AI42" s="208">
        <f t="shared" si="17"/>
        <v>0</v>
      </c>
      <c r="AK42" s="208">
        <f>AJ42*VLOOKUP($A42,Лист9!$A$3:$B$138,2,0)</f>
        <v>0</v>
      </c>
      <c r="AL42" s="208">
        <f t="shared" si="18"/>
        <v>0</v>
      </c>
      <c r="AN42" s="208">
        <f>AM42*VLOOKUP($A42,Лист9!$A$3:$B$138,2,0)</f>
        <v>0</v>
      </c>
      <c r="AO42" s="208">
        <f t="shared" si="19"/>
        <v>0</v>
      </c>
      <c r="AP42" s="2">
        <f t="shared" si="5"/>
        <v>0</v>
      </c>
      <c r="AQ42" s="2">
        <f t="shared" si="6"/>
        <v>0</v>
      </c>
      <c r="AR42" s="2">
        <f t="shared" si="7"/>
        <v>0</v>
      </c>
      <c r="AS42" s="3">
        <f t="shared" si="10"/>
        <v>591812</v>
      </c>
      <c r="AT42" s="3">
        <f t="shared" si="11"/>
        <v>212148.1</v>
      </c>
      <c r="AU42" s="3">
        <f t="shared" si="13"/>
        <v>532447</v>
      </c>
      <c r="AV42" s="3">
        <f>bud!AP42+bud!U42</f>
        <v>591041.88</v>
      </c>
      <c r="AW42" s="3">
        <f>bud!AQ42+bud!V42</f>
        <v>182758.77551020411</v>
      </c>
      <c r="AX42" s="3">
        <f>bud!AR42+bud!W42</f>
        <v>591041.88</v>
      </c>
      <c r="AY42" s="3">
        <f t="shared" si="12"/>
        <v>-58594.880000000005</v>
      </c>
      <c r="AZ42" s="3">
        <f t="shared" si="9"/>
        <v>59365</v>
      </c>
      <c r="BA42"/>
      <c r="BC42" s="3"/>
    </row>
    <row r="43" spans="1:55">
      <c r="A43" t="str">
        <f>'sales bud'!A42</f>
        <v>ИП Харитонов Сергей Владимирович</v>
      </c>
      <c r="B43">
        <f>'sales bud'!B42</f>
        <v>0</v>
      </c>
      <c r="C43" s="208"/>
      <c r="D43" s="208"/>
      <c r="E43" s="208"/>
      <c r="F43" s="208"/>
      <c r="G43" s="208"/>
      <c r="H43" s="208"/>
      <c r="I43" s="208"/>
      <c r="J43" s="208">
        <f>I43*Лист9!$B48</f>
        <v>0</v>
      </c>
      <c r="K43" s="208"/>
      <c r="L43" s="208"/>
      <c r="M43" s="208"/>
      <c r="N43" s="208"/>
      <c r="O43" s="208">
        <v>-138180</v>
      </c>
      <c r="P43" s="208">
        <v>-26516.45</v>
      </c>
      <c r="Q43" s="208"/>
      <c r="R43" s="208"/>
      <c r="S43" s="208"/>
      <c r="T43" s="208"/>
      <c r="U43" s="2">
        <f t="shared" si="2"/>
        <v>-138180</v>
      </c>
      <c r="V43" s="2">
        <f t="shared" si="3"/>
        <v>-26516.45</v>
      </c>
      <c r="W43" s="2">
        <f t="shared" si="4"/>
        <v>0</v>
      </c>
      <c r="Y43" s="208">
        <f>X43*VLOOKUP($A43,Лист9!$A$3:$B$138,2,0)</f>
        <v>0</v>
      </c>
      <c r="Z43" s="208">
        <f t="shared" si="14"/>
        <v>0</v>
      </c>
      <c r="AB43" s="208">
        <f>AA43*VLOOKUP($A43,Лист9!$A$3:$B$138,2,0)</f>
        <v>0</v>
      </c>
      <c r="AC43" s="208">
        <f t="shared" si="15"/>
        <v>0</v>
      </c>
      <c r="AE43" s="208">
        <f>AD43*VLOOKUP($A43,Лист9!$A$3:$B$138,2,0)</f>
        <v>0</v>
      </c>
      <c r="AF43" s="208">
        <f t="shared" si="16"/>
        <v>0</v>
      </c>
      <c r="AH43" s="208">
        <f>AG43*VLOOKUP($A43,Лист9!$A$3:$B$138,2,0)</f>
        <v>0</v>
      </c>
      <c r="AI43" s="208">
        <f t="shared" si="17"/>
        <v>0</v>
      </c>
      <c r="AK43" s="208">
        <f>AJ43*VLOOKUP($A43,Лист9!$A$3:$B$138,2,0)</f>
        <v>0</v>
      </c>
      <c r="AL43" s="208">
        <f t="shared" si="18"/>
        <v>0</v>
      </c>
      <c r="AN43" s="208">
        <f>AM43*VLOOKUP($A43,Лист9!$A$3:$B$138,2,0)</f>
        <v>0</v>
      </c>
      <c r="AO43" s="208">
        <f t="shared" si="19"/>
        <v>0</v>
      </c>
      <c r="AP43" s="2">
        <f t="shared" si="5"/>
        <v>0</v>
      </c>
      <c r="AQ43" s="2">
        <f t="shared" si="6"/>
        <v>0</v>
      </c>
      <c r="AR43" s="2">
        <f t="shared" si="7"/>
        <v>0</v>
      </c>
      <c r="AS43" s="3">
        <f t="shared" si="10"/>
        <v>-138180</v>
      </c>
      <c r="AT43" s="3">
        <f t="shared" si="11"/>
        <v>-26516.45</v>
      </c>
      <c r="AU43" s="3">
        <f t="shared" si="13"/>
        <v>0</v>
      </c>
      <c r="AV43" s="3">
        <f>bud!AP43+bud!U43</f>
        <v>0</v>
      </c>
      <c r="AW43" s="3">
        <f>bud!AQ43+bud!V43</f>
        <v>0</v>
      </c>
      <c r="AX43" s="3">
        <f>bud!AR43+bud!W43</f>
        <v>0</v>
      </c>
      <c r="AY43" s="3">
        <f t="shared" si="12"/>
        <v>0</v>
      </c>
      <c r="AZ43" s="3">
        <f t="shared" si="9"/>
        <v>-138180</v>
      </c>
      <c r="BA43">
        <v>138180</v>
      </c>
      <c r="BC43" s="3"/>
    </row>
    <row r="44" spans="1:55">
      <c r="A44" t="str">
        <f>'sales bud'!A43</f>
        <v>ИП Швец Ольга Владимировна</v>
      </c>
      <c r="B44">
        <f>'sales bud'!B43</f>
        <v>0</v>
      </c>
      <c r="C44" s="208"/>
      <c r="D44" s="208"/>
      <c r="E44" s="208"/>
      <c r="F44" s="208"/>
      <c r="G44" s="208"/>
      <c r="H44" s="208"/>
      <c r="I44" s="208"/>
      <c r="J44" s="208">
        <f>I44*Лист9!$B49</f>
        <v>0</v>
      </c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">
        <f t="shared" si="2"/>
        <v>0</v>
      </c>
      <c r="V44" s="2">
        <f t="shared" si="3"/>
        <v>0</v>
      </c>
      <c r="W44" s="2">
        <f t="shared" si="4"/>
        <v>0</v>
      </c>
      <c r="Y44" s="208">
        <f>X44*VLOOKUP($A44,Лист9!$A$3:$B$138,2,0)</f>
        <v>0</v>
      </c>
      <c r="Z44" s="208">
        <f t="shared" si="14"/>
        <v>0</v>
      </c>
      <c r="AB44" s="208">
        <f>AA44*VLOOKUP($A44,Лист9!$A$3:$B$138,2,0)</f>
        <v>0</v>
      </c>
      <c r="AC44" s="208">
        <f t="shared" si="15"/>
        <v>0</v>
      </c>
      <c r="AE44" s="208">
        <f>AD44*VLOOKUP($A44,Лист9!$A$3:$B$138,2,0)</f>
        <v>0</v>
      </c>
      <c r="AF44" s="208">
        <f t="shared" si="16"/>
        <v>0</v>
      </c>
      <c r="AH44" s="208">
        <f>AG44*VLOOKUP($A44,Лист9!$A$3:$B$138,2,0)</f>
        <v>0</v>
      </c>
      <c r="AI44" s="208">
        <f t="shared" si="17"/>
        <v>0</v>
      </c>
      <c r="AK44" s="208">
        <f>AJ44*VLOOKUP($A44,Лист9!$A$3:$B$138,2,0)</f>
        <v>0</v>
      </c>
      <c r="AL44" s="208">
        <f t="shared" si="18"/>
        <v>0</v>
      </c>
      <c r="AN44" s="208">
        <f>AM44*VLOOKUP($A44,Лист9!$A$3:$B$138,2,0)</f>
        <v>0</v>
      </c>
      <c r="AO44" s="208">
        <f t="shared" si="19"/>
        <v>0</v>
      </c>
      <c r="AP44" s="2">
        <f t="shared" si="5"/>
        <v>0</v>
      </c>
      <c r="AQ44" s="2">
        <f t="shared" si="6"/>
        <v>0</v>
      </c>
      <c r="AR44" s="2">
        <f t="shared" si="7"/>
        <v>0</v>
      </c>
      <c r="AS44" s="3">
        <f t="shared" si="10"/>
        <v>0</v>
      </c>
      <c r="AT44" s="3">
        <f t="shared" si="11"/>
        <v>0</v>
      </c>
      <c r="AU44" s="3">
        <f t="shared" si="13"/>
        <v>0</v>
      </c>
      <c r="AV44" s="3">
        <f>bud!AP44+bud!U44</f>
        <v>0</v>
      </c>
      <c r="AW44" s="3">
        <f>bud!AQ44+bud!V44</f>
        <v>0</v>
      </c>
      <c r="AX44" s="3">
        <f>bud!AR44+bud!W44</f>
        <v>0</v>
      </c>
      <c r="AY44" s="3">
        <f t="shared" si="12"/>
        <v>0</v>
      </c>
      <c r="AZ44" s="3">
        <f t="shared" si="9"/>
        <v>0</v>
      </c>
      <c r="BA44"/>
      <c r="BC44" s="3"/>
    </row>
    <row r="45" spans="1:55">
      <c r="A45" t="str">
        <f>'sales bud'!A44</f>
        <v>ИП Шенкман Илья Олегович</v>
      </c>
      <c r="B45">
        <f>'sales bud'!B44</f>
        <v>0</v>
      </c>
      <c r="C45" s="208"/>
      <c r="D45" s="208"/>
      <c r="E45" s="208"/>
      <c r="F45" s="208"/>
      <c r="G45" s="208"/>
      <c r="H45" s="208"/>
      <c r="I45" s="208"/>
      <c r="J45" s="208">
        <f>I45*Лист9!$B50</f>
        <v>0</v>
      </c>
      <c r="K45" s="208"/>
      <c r="L45" s="208">
        <v>452355</v>
      </c>
      <c r="M45" s="208">
        <v>163036.10999999999</v>
      </c>
      <c r="N45" s="208">
        <v>417563.58</v>
      </c>
      <c r="O45" s="208">
        <v>0</v>
      </c>
      <c r="P45" s="208">
        <v>0</v>
      </c>
      <c r="Q45" s="208">
        <v>0</v>
      </c>
      <c r="R45" s="208"/>
      <c r="S45" s="208"/>
      <c r="T45" s="208"/>
      <c r="U45" s="2">
        <f t="shared" si="2"/>
        <v>452355</v>
      </c>
      <c r="V45" s="2">
        <f t="shared" si="3"/>
        <v>163036.10999999999</v>
      </c>
      <c r="W45" s="2">
        <f t="shared" si="4"/>
        <v>417563.58</v>
      </c>
      <c r="Y45" s="208">
        <f>X45*VLOOKUP($A45,Лист9!$A$3:$B$138,2,0)</f>
        <v>0</v>
      </c>
      <c r="Z45" s="208">
        <f t="shared" si="14"/>
        <v>0</v>
      </c>
      <c r="AB45" s="208">
        <f>AA45*VLOOKUP($A45,Лист9!$A$3:$B$138,2,0)</f>
        <v>0</v>
      </c>
      <c r="AC45" s="208">
        <v>34791</v>
      </c>
      <c r="AE45" s="208">
        <f>AD45*VLOOKUP($A45,Лист9!$A$3:$B$138,2,0)</f>
        <v>0</v>
      </c>
      <c r="AF45" s="208">
        <f t="shared" si="16"/>
        <v>0</v>
      </c>
      <c r="AH45" s="208">
        <f>AG45*VLOOKUP($A45,Лист9!$A$3:$B$138,2,0)</f>
        <v>0</v>
      </c>
      <c r="AI45" s="208">
        <f t="shared" si="17"/>
        <v>0</v>
      </c>
      <c r="AK45" s="208">
        <f>AJ45*VLOOKUP($A45,Лист9!$A$3:$B$138,2,0)</f>
        <v>0</v>
      </c>
      <c r="AL45" s="208">
        <f t="shared" si="18"/>
        <v>0</v>
      </c>
      <c r="AN45" s="208">
        <f>AM45*VLOOKUP($A45,Лист9!$A$3:$B$138,2,0)</f>
        <v>0</v>
      </c>
      <c r="AO45" s="208">
        <f t="shared" si="19"/>
        <v>0</v>
      </c>
      <c r="AP45" s="2">
        <f t="shared" si="5"/>
        <v>0</v>
      </c>
      <c r="AQ45" s="2">
        <f t="shared" si="6"/>
        <v>0</v>
      </c>
      <c r="AR45" s="2">
        <f t="shared" si="7"/>
        <v>34791</v>
      </c>
      <c r="AS45" s="3">
        <f t="shared" si="10"/>
        <v>452355</v>
      </c>
      <c r="AT45" s="3">
        <f t="shared" si="11"/>
        <v>163036.10999999999</v>
      </c>
      <c r="AU45" s="3">
        <f t="shared" si="13"/>
        <v>452354.58</v>
      </c>
      <c r="AV45" s="3">
        <f>bud!AP45+bud!U45</f>
        <v>0</v>
      </c>
      <c r="AW45" s="3">
        <f>bud!AQ45+bud!V45</f>
        <v>0</v>
      </c>
      <c r="AX45" s="3">
        <f>bud!AR45+bud!W45</f>
        <v>0</v>
      </c>
      <c r="AY45" s="3">
        <f t="shared" si="12"/>
        <v>452354.58</v>
      </c>
      <c r="AZ45" s="3">
        <f t="shared" si="9"/>
        <v>0.41999999998370185</v>
      </c>
      <c r="BA45"/>
      <c r="BC45" s="3"/>
    </row>
    <row r="46" spans="1:55">
      <c r="A46" t="str">
        <f>'sales bud'!A45</f>
        <v>ИП Шпажников Александр Борисович</v>
      </c>
      <c r="B46">
        <f>'sales bud'!B45</f>
        <v>0</v>
      </c>
      <c r="C46" s="208"/>
      <c r="D46" s="208"/>
      <c r="E46" s="208"/>
      <c r="F46" s="208"/>
      <c r="G46" s="208"/>
      <c r="H46" s="208"/>
      <c r="I46" s="208"/>
      <c r="J46" s="208">
        <v>0</v>
      </c>
      <c r="K46" s="208"/>
      <c r="L46" s="208">
        <v>277750</v>
      </c>
      <c r="M46" s="208">
        <v>118243.71</v>
      </c>
      <c r="N46" s="208">
        <v>277750</v>
      </c>
      <c r="O46" s="208">
        <v>0</v>
      </c>
      <c r="P46" s="208">
        <v>0</v>
      </c>
      <c r="Q46" s="208">
        <v>0</v>
      </c>
      <c r="R46" s="208"/>
      <c r="S46" s="208"/>
      <c r="T46" s="208"/>
      <c r="U46" s="2">
        <f t="shared" si="2"/>
        <v>277750</v>
      </c>
      <c r="V46" s="2">
        <f t="shared" si="3"/>
        <v>118243.71</v>
      </c>
      <c r="W46" s="2">
        <f t="shared" si="4"/>
        <v>277750</v>
      </c>
      <c r="Y46" s="208">
        <f>X46*VLOOKUP($A46,Лист9!$A$3:$B$138,2,0)</f>
        <v>0</v>
      </c>
      <c r="Z46" s="208">
        <f t="shared" si="14"/>
        <v>0</v>
      </c>
      <c r="AB46" s="208">
        <f>AA46*VLOOKUP($A46,Лист9!$A$3:$B$138,2,0)</f>
        <v>0</v>
      </c>
      <c r="AC46" s="208">
        <f t="shared" si="15"/>
        <v>0</v>
      </c>
      <c r="AE46" s="208">
        <f>AD46*VLOOKUP($A46,Лист9!$A$3:$B$138,2,0)</f>
        <v>0</v>
      </c>
      <c r="AF46" s="208">
        <f t="shared" si="16"/>
        <v>0</v>
      </c>
      <c r="AH46" s="208">
        <f>AG46*VLOOKUP($A46,Лист9!$A$3:$B$138,2,0)</f>
        <v>0</v>
      </c>
      <c r="AI46" s="208">
        <f t="shared" si="17"/>
        <v>0</v>
      </c>
      <c r="AK46" s="208">
        <f>AJ46*VLOOKUP($A46,Лист9!$A$3:$B$138,2,0)</f>
        <v>0</v>
      </c>
      <c r="AL46" s="208">
        <f t="shared" si="18"/>
        <v>0</v>
      </c>
      <c r="AN46" s="208">
        <f>AM46*VLOOKUP($A46,Лист9!$A$3:$B$138,2,0)</f>
        <v>0</v>
      </c>
      <c r="AO46" s="208">
        <f t="shared" si="19"/>
        <v>0</v>
      </c>
      <c r="AP46" s="2">
        <f t="shared" si="5"/>
        <v>0</v>
      </c>
      <c r="AQ46" s="2">
        <f t="shared" si="6"/>
        <v>0</v>
      </c>
      <c r="AR46" s="2">
        <f t="shared" si="7"/>
        <v>0</v>
      </c>
      <c r="AS46" s="3">
        <f t="shared" si="10"/>
        <v>277750</v>
      </c>
      <c r="AT46" s="3">
        <f t="shared" si="11"/>
        <v>118243.71</v>
      </c>
      <c r="AU46" s="3">
        <f t="shared" si="13"/>
        <v>277750</v>
      </c>
      <c r="AV46" s="3">
        <f>bud!AP46+bud!U46</f>
        <v>0</v>
      </c>
      <c r="AW46" s="3">
        <f>bud!AQ46+bud!V46</f>
        <v>0</v>
      </c>
      <c r="AX46" s="3">
        <f>bud!AR46+bud!W46</f>
        <v>0</v>
      </c>
      <c r="AY46" s="3">
        <f t="shared" si="12"/>
        <v>277750</v>
      </c>
      <c r="AZ46" s="3">
        <f t="shared" si="9"/>
        <v>0</v>
      </c>
      <c r="BA46"/>
      <c r="BC46" s="3"/>
    </row>
    <row r="47" spans="1:55">
      <c r="A47" t="str">
        <f>'sales bud'!A46</f>
        <v>ИП Щербакова Полина Леонидовна</v>
      </c>
      <c r="B47">
        <f>'sales bud'!B46</f>
        <v>0</v>
      </c>
      <c r="C47" s="208"/>
      <c r="D47" s="208"/>
      <c r="E47" s="208">
        <v>109073</v>
      </c>
      <c r="F47" s="208"/>
      <c r="G47" s="208"/>
      <c r="H47" s="208">
        <v>355192.4</v>
      </c>
      <c r="I47" s="208"/>
      <c r="J47" s="208">
        <f>I47*Лист9!$B51</f>
        <v>0</v>
      </c>
      <c r="K47" s="208">
        <v>14276.1</v>
      </c>
      <c r="L47" s="208">
        <v>1189608.5</v>
      </c>
      <c r="M47" s="208">
        <v>320573.49</v>
      </c>
      <c r="N47" s="208"/>
      <c r="O47" s="208">
        <v>598770</v>
      </c>
      <c r="P47" s="208">
        <v>172586.46</v>
      </c>
      <c r="Q47" s="208">
        <v>0</v>
      </c>
      <c r="R47" s="208">
        <v>516411.66</v>
      </c>
      <c r="S47" s="208">
        <v>124591.58</v>
      </c>
      <c r="T47" s="208"/>
      <c r="U47" s="2">
        <f t="shared" si="2"/>
        <v>2304790.16</v>
      </c>
      <c r="V47" s="2">
        <f t="shared" si="3"/>
        <v>617751.52999999991</v>
      </c>
      <c r="W47" s="2">
        <f t="shared" si="4"/>
        <v>478541.5</v>
      </c>
      <c r="X47" s="2">
        <v>251100.40909090894</v>
      </c>
      <c r="Y47" s="208">
        <f>X47*VLOOKUP($A47,Лист9!$A$3:$B$138,2,0)</f>
        <v>63069.593924302913</v>
      </c>
      <c r="Z47" s="208">
        <f t="shared" si="14"/>
        <v>251100.40909090894</v>
      </c>
      <c r="AA47" s="2">
        <v>1004401.6363636358</v>
      </c>
      <c r="AB47" s="208">
        <f>AA47*VLOOKUP($A47,Лист9!$A$3:$B$138,2,0)</f>
        <v>252278.37569721165</v>
      </c>
      <c r="AC47" s="208">
        <f t="shared" si="15"/>
        <v>1004401.6363636358</v>
      </c>
      <c r="AD47" s="2">
        <v>827962.2</v>
      </c>
      <c r="AE47" s="208">
        <f>AD47*VLOOKUP($A47,Лист9!$A$3:$B$138,2,0)</f>
        <v>207961.58766817022</v>
      </c>
      <c r="AF47" s="208">
        <f t="shared" si="16"/>
        <v>827962.2</v>
      </c>
      <c r="AH47" s="208">
        <f>AG47*VLOOKUP($A47,Лист9!$A$3:$B$138,2,0)</f>
        <v>0</v>
      </c>
      <c r="AI47" s="208">
        <f t="shared" si="17"/>
        <v>0</v>
      </c>
      <c r="AK47" s="208">
        <f>AJ47*VLOOKUP($A47,Лист9!$A$3:$B$138,2,0)</f>
        <v>0</v>
      </c>
      <c r="AL47" s="208">
        <f t="shared" si="18"/>
        <v>0</v>
      </c>
      <c r="AN47" s="208">
        <f>AM47*VLOOKUP($A47,Лист9!$A$3:$B$138,2,0)</f>
        <v>0</v>
      </c>
      <c r="AO47" s="208">
        <f t="shared" si="19"/>
        <v>0</v>
      </c>
      <c r="AP47" s="2">
        <f t="shared" si="5"/>
        <v>2083464.2454545447</v>
      </c>
      <c r="AQ47" s="2">
        <f t="shared" si="6"/>
        <v>523309.55728968477</v>
      </c>
      <c r="AR47" s="2">
        <f t="shared" si="7"/>
        <v>2083464.2454545447</v>
      </c>
      <c r="AS47" s="3">
        <f t="shared" si="10"/>
        <v>4388254.4054545444</v>
      </c>
      <c r="AT47" s="3">
        <f t="shared" si="11"/>
        <v>1141061.0872896847</v>
      </c>
      <c r="AU47" s="3">
        <f t="shared" si="13"/>
        <v>2562005.7454545447</v>
      </c>
      <c r="AV47" s="3">
        <f>bud!AP47+bud!U47</f>
        <v>0</v>
      </c>
      <c r="AW47" s="3">
        <f>bud!AQ47+bud!V47</f>
        <v>0</v>
      </c>
      <c r="AX47" s="3">
        <f>bud!AR47+bud!W47</f>
        <v>0</v>
      </c>
      <c r="AY47" s="3">
        <f t="shared" si="12"/>
        <v>2562005.7454545447</v>
      </c>
      <c r="AZ47" s="3">
        <f t="shared" si="9"/>
        <v>1826248.6599999997</v>
      </c>
      <c r="BA47">
        <v>309837</v>
      </c>
      <c r="BC47" s="3"/>
    </row>
    <row r="48" spans="1:55">
      <c r="A48" t="str">
        <f>'sales bud'!A47</f>
        <v>МАКСИМА ГРУПП ООО</v>
      </c>
      <c r="B48">
        <f>'sales bud'!B47</f>
        <v>0</v>
      </c>
      <c r="C48" s="208"/>
      <c r="D48" s="208"/>
      <c r="E48" s="208"/>
      <c r="F48" s="208"/>
      <c r="G48" s="208"/>
      <c r="H48" s="208"/>
      <c r="I48" s="208"/>
      <c r="J48" s="208">
        <f>I48*Лист9!$B52</f>
        <v>0</v>
      </c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">
        <f t="shared" si="2"/>
        <v>0</v>
      </c>
      <c r="V48" s="2">
        <f t="shared" si="3"/>
        <v>0</v>
      </c>
      <c r="W48" s="2">
        <f t="shared" si="4"/>
        <v>0</v>
      </c>
      <c r="Y48" s="208">
        <f>X48*VLOOKUP($A48,Лист9!$A$3:$B$138,2,0)</f>
        <v>0</v>
      </c>
      <c r="Z48" s="208">
        <f t="shared" si="14"/>
        <v>0</v>
      </c>
      <c r="AB48" s="208">
        <f>AA48*VLOOKUP($A48,Лист9!$A$3:$B$138,2,0)</f>
        <v>0</v>
      </c>
      <c r="AC48" s="208">
        <f t="shared" si="15"/>
        <v>0</v>
      </c>
      <c r="AE48" s="208">
        <f>AD48*VLOOKUP($A48,Лист9!$A$3:$B$138,2,0)</f>
        <v>0</v>
      </c>
      <c r="AF48" s="208">
        <f t="shared" si="16"/>
        <v>0</v>
      </c>
      <c r="AH48" s="208">
        <f>AG48*VLOOKUP($A48,Лист9!$A$3:$B$138,2,0)</f>
        <v>0</v>
      </c>
      <c r="AI48" s="208">
        <f t="shared" si="17"/>
        <v>0</v>
      </c>
      <c r="AK48" s="208">
        <f>AJ48*VLOOKUP($A48,Лист9!$A$3:$B$138,2,0)</f>
        <v>0</v>
      </c>
      <c r="AL48" s="208">
        <f t="shared" si="18"/>
        <v>0</v>
      </c>
      <c r="AN48" s="208">
        <f>AM48*VLOOKUP($A48,Лист9!$A$3:$B$138,2,0)</f>
        <v>0</v>
      </c>
      <c r="AO48" s="208">
        <f t="shared" si="19"/>
        <v>0</v>
      </c>
      <c r="AP48" s="2">
        <f t="shared" si="5"/>
        <v>0</v>
      </c>
      <c r="AQ48" s="2">
        <f t="shared" si="6"/>
        <v>0</v>
      </c>
      <c r="AR48" s="2">
        <f t="shared" si="7"/>
        <v>0</v>
      </c>
      <c r="AS48" s="3">
        <f t="shared" si="10"/>
        <v>0</v>
      </c>
      <c r="AT48" s="3">
        <f t="shared" si="11"/>
        <v>0</v>
      </c>
      <c r="AU48" s="3">
        <f t="shared" si="13"/>
        <v>0</v>
      </c>
      <c r="AV48" s="3">
        <f>bud!AP48+bud!U48</f>
        <v>0</v>
      </c>
      <c r="AW48" s="3">
        <f>bud!AQ48+bud!V48</f>
        <v>0</v>
      </c>
      <c r="AX48" s="3">
        <f>bud!AR48+bud!W48</f>
        <v>0</v>
      </c>
      <c r="AY48" s="3">
        <f t="shared" si="12"/>
        <v>0</v>
      </c>
      <c r="AZ48" s="3">
        <f t="shared" si="9"/>
        <v>0</v>
      </c>
      <c r="BA48"/>
      <c r="BC48" s="3"/>
    </row>
    <row r="49" spans="1:55">
      <c r="A49" t="str">
        <f>'sales bud'!A48</f>
        <v>Мультибрэнд ООО</v>
      </c>
      <c r="B49">
        <f>'sales bud'!B48</f>
        <v>0</v>
      </c>
      <c r="C49" s="208"/>
      <c r="D49" s="208"/>
      <c r="E49" s="208">
        <v>186571</v>
      </c>
      <c r="F49" s="208"/>
      <c r="G49" s="208"/>
      <c r="H49" s="208">
        <v>0</v>
      </c>
      <c r="I49" s="208">
        <v>594464</v>
      </c>
      <c r="J49" s="208">
        <v>217489.6</v>
      </c>
      <c r="K49" s="208">
        <v>506860.08</v>
      </c>
      <c r="L49" s="208">
        <v>14144</v>
      </c>
      <c r="M49" s="208">
        <v>4991.24</v>
      </c>
      <c r="N49" s="208">
        <v>18772</v>
      </c>
      <c r="O49" s="208">
        <v>0</v>
      </c>
      <c r="P49" s="208"/>
      <c r="Q49" s="208"/>
      <c r="R49" s="208"/>
      <c r="S49" s="208"/>
      <c r="T49" s="208"/>
      <c r="U49" s="2">
        <f t="shared" si="2"/>
        <v>608608</v>
      </c>
      <c r="V49" s="2">
        <f t="shared" si="3"/>
        <v>222480.84</v>
      </c>
      <c r="W49" s="2">
        <f t="shared" si="4"/>
        <v>712203.08000000007</v>
      </c>
      <c r="X49" s="2">
        <v>171520.28181818171</v>
      </c>
      <c r="Y49" s="208">
        <f>X49*VLOOKUP($A49,Лист9!$A$3:$B$138,2,0)</f>
        <v>57199.532962371297</v>
      </c>
      <c r="Z49" s="208">
        <f t="shared" si="14"/>
        <v>171520.28181818171</v>
      </c>
      <c r="AA49" s="2">
        <v>686081.12727272685</v>
      </c>
      <c r="AB49" s="208">
        <f>AA49*VLOOKUP($A49,Лист9!$A$3:$B$138,2,0)</f>
        <v>228798.13184948519</v>
      </c>
      <c r="AC49" s="208">
        <f t="shared" si="15"/>
        <v>686081.12727272685</v>
      </c>
      <c r="AD49" s="2">
        <v>481021.2</v>
      </c>
      <c r="AE49" s="208">
        <f>AD49*VLOOKUP($A49,Лист9!$A$3:$B$138,2,0)</f>
        <v>160413.61227569301</v>
      </c>
      <c r="AF49" s="208">
        <f t="shared" si="16"/>
        <v>481021.2</v>
      </c>
      <c r="AH49" s="208">
        <f>AG49*VLOOKUP($A49,Лист9!$A$3:$B$138,2,0)</f>
        <v>0</v>
      </c>
      <c r="AI49" s="208">
        <f t="shared" si="17"/>
        <v>0</v>
      </c>
      <c r="AK49" s="208">
        <f>AJ49*VLOOKUP($A49,Лист9!$A$3:$B$138,2,0)</f>
        <v>0</v>
      </c>
      <c r="AL49" s="208">
        <f t="shared" si="18"/>
        <v>0</v>
      </c>
      <c r="AN49" s="208">
        <f>AM49*VLOOKUP($A49,Лист9!$A$3:$B$138,2,0)</f>
        <v>0</v>
      </c>
      <c r="AO49" s="208">
        <f t="shared" si="19"/>
        <v>0</v>
      </c>
      <c r="AP49" s="2">
        <f t="shared" si="5"/>
        <v>1338622.6090909087</v>
      </c>
      <c r="AQ49" s="2">
        <f t="shared" si="6"/>
        <v>446411.27708754945</v>
      </c>
      <c r="AR49" s="2">
        <f t="shared" si="7"/>
        <v>1338622.6090909087</v>
      </c>
      <c r="AS49" s="3">
        <f t="shared" si="10"/>
        <v>1947230.6090909087</v>
      </c>
      <c r="AT49" s="3">
        <f t="shared" si="11"/>
        <v>668892.11708754941</v>
      </c>
      <c r="AU49" s="3">
        <f t="shared" si="13"/>
        <v>2050825.6890909087</v>
      </c>
      <c r="AV49" s="3">
        <f>bud!AP49+bud!U49</f>
        <v>1872278.7599999998</v>
      </c>
      <c r="AW49" s="3">
        <f>bud!AQ49+bud!V49</f>
        <v>594322.08539793559</v>
      </c>
      <c r="AX49" s="3">
        <f>bud!AR49+bud!W49</f>
        <v>1872278.7599999998</v>
      </c>
      <c r="AY49" s="3">
        <f t="shared" si="12"/>
        <v>178546.92909090896</v>
      </c>
      <c r="AZ49" s="3">
        <f t="shared" si="9"/>
        <v>-103595.08000000007</v>
      </c>
      <c r="BA49"/>
      <c r="BC49" s="3"/>
    </row>
    <row r="50" spans="1:55">
      <c r="A50" t="str">
        <f>'sales bud'!A49</f>
        <v>ОФФПРАЙС ООО</v>
      </c>
      <c r="B50">
        <f>'sales bud'!B49</f>
        <v>0</v>
      </c>
      <c r="C50" s="208"/>
      <c r="D50" s="208"/>
      <c r="E50" s="208"/>
      <c r="F50" s="208"/>
      <c r="G50" s="208"/>
      <c r="H50" s="208"/>
      <c r="I50" s="208"/>
      <c r="J50" s="208">
        <f>I50*Лист9!$B54</f>
        <v>0</v>
      </c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">
        <f t="shared" si="2"/>
        <v>0</v>
      </c>
      <c r="V50" s="2">
        <f t="shared" si="3"/>
        <v>0</v>
      </c>
      <c r="W50" s="2">
        <f t="shared" si="4"/>
        <v>0</v>
      </c>
      <c r="Y50" s="208">
        <f>X50*VLOOKUP($A50,Лист9!$A$3:$B$138,2,0)</f>
        <v>0</v>
      </c>
      <c r="Z50" s="208">
        <f t="shared" si="14"/>
        <v>0</v>
      </c>
      <c r="AB50" s="208">
        <f>AA50*VLOOKUP($A50,Лист9!$A$3:$B$138,2,0)</f>
        <v>0</v>
      </c>
      <c r="AC50" s="208">
        <f t="shared" si="15"/>
        <v>0</v>
      </c>
      <c r="AE50" s="208">
        <f>AD50*VLOOKUP($A50,Лист9!$A$3:$B$138,2,0)</f>
        <v>0</v>
      </c>
      <c r="AF50" s="208">
        <f t="shared" si="16"/>
        <v>0</v>
      </c>
      <c r="AH50" s="208">
        <f>AG50*VLOOKUP($A50,Лист9!$A$3:$B$138,2,0)</f>
        <v>0</v>
      </c>
      <c r="AI50" s="208">
        <f t="shared" si="17"/>
        <v>0</v>
      </c>
      <c r="AK50" s="208">
        <f>AJ50*VLOOKUP($A50,Лист9!$A$3:$B$138,2,0)</f>
        <v>0</v>
      </c>
      <c r="AL50" s="208">
        <f t="shared" si="18"/>
        <v>0</v>
      </c>
      <c r="AN50" s="208">
        <f>AM50*VLOOKUP($A50,Лист9!$A$3:$B$138,2,0)</f>
        <v>0</v>
      </c>
      <c r="AO50" s="208">
        <f t="shared" si="19"/>
        <v>0</v>
      </c>
      <c r="AP50" s="2">
        <f t="shared" si="5"/>
        <v>0</v>
      </c>
      <c r="AQ50" s="2">
        <f t="shared" si="6"/>
        <v>0</v>
      </c>
      <c r="AR50" s="2">
        <f t="shared" si="7"/>
        <v>0</v>
      </c>
      <c r="AS50" s="3">
        <f t="shared" si="10"/>
        <v>0</v>
      </c>
      <c r="AT50" s="3">
        <f t="shared" si="11"/>
        <v>0</v>
      </c>
      <c r="AU50" s="3">
        <f t="shared" si="13"/>
        <v>0</v>
      </c>
      <c r="AV50" s="3">
        <f>bud!AP50+bud!U50</f>
        <v>0</v>
      </c>
      <c r="AW50" s="3">
        <f>bud!AQ50+bud!V50</f>
        <v>0</v>
      </c>
      <c r="AX50" s="3">
        <f>bud!AR50+bud!W50</f>
        <v>0</v>
      </c>
      <c r="AY50" s="3">
        <f t="shared" si="12"/>
        <v>0</v>
      </c>
      <c r="AZ50" s="3">
        <f t="shared" si="9"/>
        <v>0</v>
      </c>
      <c r="BA50"/>
      <c r="BC50" s="3"/>
    </row>
    <row r="51" spans="1:55">
      <c r="A51" s="35" t="str">
        <f>'sales bud'!A50</f>
        <v>ИП Неганов Дмитрий Витальевич</v>
      </c>
      <c r="B51">
        <f>'sales bud'!B50</f>
        <v>0</v>
      </c>
      <c r="C51" s="208"/>
      <c r="D51" s="208"/>
      <c r="E51" s="208">
        <v>0</v>
      </c>
      <c r="F51" s="208"/>
      <c r="G51" s="208"/>
      <c r="H51" s="208"/>
      <c r="I51" s="208"/>
      <c r="J51" s="208"/>
      <c r="K51" s="208"/>
      <c r="L51" s="208"/>
      <c r="M51" s="208"/>
      <c r="N51" s="208"/>
      <c r="O51" s="208">
        <v>0</v>
      </c>
      <c r="P51" s="208"/>
      <c r="Q51" s="208"/>
      <c r="R51" s="208"/>
      <c r="S51" s="208"/>
      <c r="T51" s="208"/>
      <c r="U51" s="2">
        <f t="shared" si="2"/>
        <v>0</v>
      </c>
      <c r="V51" s="2">
        <f t="shared" si="3"/>
        <v>0</v>
      </c>
      <c r="W51" s="2">
        <f t="shared" si="4"/>
        <v>0</v>
      </c>
      <c r="Y51" s="208">
        <f>X51*VLOOKUP($A51,Лист9!$A$3:$B$138,2,0)</f>
        <v>0</v>
      </c>
      <c r="Z51" s="208">
        <f t="shared" si="14"/>
        <v>0</v>
      </c>
      <c r="AB51" s="208">
        <f>AA51*VLOOKUP($A51,Лист9!$A$3:$B$138,2,0)</f>
        <v>0</v>
      </c>
      <c r="AC51" s="208">
        <f t="shared" si="15"/>
        <v>0</v>
      </c>
      <c r="AE51" s="208">
        <f>AD51*VLOOKUP($A51,Лист9!$A$3:$B$138,2,0)</f>
        <v>0</v>
      </c>
      <c r="AF51" s="208">
        <f t="shared" si="16"/>
        <v>0</v>
      </c>
      <c r="AH51" s="208">
        <f>AG51*VLOOKUP($A51,Лист9!$A$3:$B$138,2,0)</f>
        <v>0</v>
      </c>
      <c r="AI51" s="208">
        <f t="shared" si="17"/>
        <v>0</v>
      </c>
      <c r="AK51" s="208">
        <f>AJ51*VLOOKUP($A51,Лист9!$A$3:$B$138,2,0)</f>
        <v>0</v>
      </c>
      <c r="AL51" s="208">
        <f t="shared" si="18"/>
        <v>0</v>
      </c>
      <c r="AN51" s="208">
        <f>AM51*VLOOKUP($A51,Лист9!$A$3:$B$138,2,0)</f>
        <v>0</v>
      </c>
      <c r="AO51" s="208">
        <f t="shared" si="19"/>
        <v>0</v>
      </c>
      <c r="AP51" s="2">
        <f t="shared" si="5"/>
        <v>0</v>
      </c>
      <c r="AQ51" s="2">
        <f t="shared" si="6"/>
        <v>0</v>
      </c>
      <c r="AR51" s="2">
        <f t="shared" si="7"/>
        <v>0</v>
      </c>
      <c r="AS51" s="3">
        <f t="shared" si="10"/>
        <v>0</v>
      </c>
      <c r="AT51" s="3">
        <f t="shared" si="11"/>
        <v>0</v>
      </c>
      <c r="AU51" s="3">
        <f t="shared" si="13"/>
        <v>0</v>
      </c>
      <c r="AV51" s="3">
        <f>bud!AP51+bud!U51</f>
        <v>0</v>
      </c>
      <c r="AW51" s="3">
        <f>bud!AQ51+bud!V51</f>
        <v>0</v>
      </c>
      <c r="AX51" s="3">
        <f>bud!AR51+bud!W51</f>
        <v>0</v>
      </c>
      <c r="AY51" s="3">
        <f t="shared" si="12"/>
        <v>0</v>
      </c>
      <c r="AZ51" s="3">
        <f t="shared" si="9"/>
        <v>0</v>
      </c>
      <c r="BA51"/>
      <c r="BC51" s="3"/>
    </row>
    <row r="52" spans="1:55">
      <c r="A52" t="str">
        <f>'sales bud'!A51</f>
        <v>Перфект Трэйд ООО</v>
      </c>
      <c r="B52">
        <f>'sales bud'!B51</f>
        <v>0</v>
      </c>
      <c r="C52" s="208"/>
      <c r="D52" s="208"/>
      <c r="E52" s="208">
        <v>0</v>
      </c>
      <c r="F52" s="208"/>
      <c r="G52" s="208"/>
      <c r="H52" s="208"/>
      <c r="I52" s="208">
        <v>1212422</v>
      </c>
      <c r="J52" s="208">
        <v>349583.6</v>
      </c>
      <c r="K52" s="208">
        <v>1084934</v>
      </c>
      <c r="L52" s="208">
        <v>396206</v>
      </c>
      <c r="M52" s="208">
        <v>120855.76</v>
      </c>
      <c r="N52" s="208">
        <v>376971.5</v>
      </c>
      <c r="O52" s="208">
        <v>0</v>
      </c>
      <c r="P52" s="208"/>
      <c r="Q52" s="208"/>
      <c r="R52" s="208">
        <v>153272</v>
      </c>
      <c r="S52" s="208">
        <v>44804.08</v>
      </c>
      <c r="T52" s="208">
        <v>153272</v>
      </c>
      <c r="U52" s="2">
        <f t="shared" si="2"/>
        <v>1761900</v>
      </c>
      <c r="V52" s="2">
        <f t="shared" si="3"/>
        <v>515243.44</v>
      </c>
      <c r="W52" s="2">
        <f t="shared" si="4"/>
        <v>1615177.5</v>
      </c>
      <c r="Y52" s="208">
        <f>X52*VLOOKUP($A52,Лист9!$A$3:$B$138,2,0)</f>
        <v>0</v>
      </c>
      <c r="Z52" s="208">
        <f t="shared" si="14"/>
        <v>0</v>
      </c>
      <c r="AB52" s="208">
        <f>AA52*VLOOKUP($A52,Лист9!$A$3:$B$138,2,0)</f>
        <v>0</v>
      </c>
      <c r="AC52" s="208">
        <v>146723</v>
      </c>
      <c r="AE52" s="208">
        <f>AD52*VLOOKUP($A52,Лист9!$A$3:$B$138,2,0)</f>
        <v>0</v>
      </c>
      <c r="AF52" s="208">
        <f t="shared" si="16"/>
        <v>0</v>
      </c>
      <c r="AH52" s="208">
        <f>AG52*VLOOKUP($A52,Лист9!$A$3:$B$138,2,0)</f>
        <v>0</v>
      </c>
      <c r="AI52" s="208">
        <f t="shared" si="17"/>
        <v>0</v>
      </c>
      <c r="AK52" s="208">
        <f>AJ52*VLOOKUP($A52,Лист9!$A$3:$B$138,2,0)</f>
        <v>0</v>
      </c>
      <c r="AL52" s="208">
        <f t="shared" si="18"/>
        <v>0</v>
      </c>
      <c r="AN52" s="208">
        <f>AM52*VLOOKUP($A52,Лист9!$A$3:$B$138,2,0)</f>
        <v>0</v>
      </c>
      <c r="AO52" s="208">
        <f t="shared" si="19"/>
        <v>0</v>
      </c>
      <c r="AP52" s="2">
        <f t="shared" si="5"/>
        <v>0</v>
      </c>
      <c r="AQ52" s="2">
        <f t="shared" si="6"/>
        <v>0</v>
      </c>
      <c r="AR52" s="2">
        <f t="shared" si="7"/>
        <v>146723</v>
      </c>
      <c r="AS52" s="3">
        <f t="shared" si="10"/>
        <v>1761900</v>
      </c>
      <c r="AT52" s="3">
        <f t="shared" si="11"/>
        <v>515243.44</v>
      </c>
      <c r="AU52" s="3">
        <f t="shared" si="13"/>
        <v>1761900.5</v>
      </c>
      <c r="AV52" s="3">
        <f>bud!AP52+bud!U52</f>
        <v>1491672.0399999991</v>
      </c>
      <c r="AW52" s="3">
        <f>bud!AQ52+bud!V52</f>
        <v>445291.39280476555</v>
      </c>
      <c r="AX52" s="3">
        <f>bud!AR52+bud!W52</f>
        <v>1491672.0399999991</v>
      </c>
      <c r="AY52" s="3">
        <f t="shared" si="12"/>
        <v>270228.46000000089</v>
      </c>
      <c r="AZ52" s="3">
        <f t="shared" si="9"/>
        <v>-0.5</v>
      </c>
      <c r="BA52"/>
      <c r="BC52" s="3"/>
    </row>
    <row r="53" spans="1:55">
      <c r="A53" t="str">
        <f>'sales bud'!A52</f>
        <v>Престиж ООО</v>
      </c>
      <c r="B53">
        <f>'sales bud'!B52</f>
        <v>0</v>
      </c>
      <c r="C53" s="208"/>
      <c r="D53" s="208"/>
      <c r="E53" s="208"/>
      <c r="F53" s="208"/>
      <c r="G53" s="208"/>
      <c r="H53" s="208"/>
      <c r="I53" s="208"/>
      <c r="J53" s="208">
        <f>I53*Лист9!$B57</f>
        <v>0</v>
      </c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">
        <f t="shared" si="2"/>
        <v>0</v>
      </c>
      <c r="V53" s="2">
        <f t="shared" si="3"/>
        <v>0</v>
      </c>
      <c r="W53" s="2">
        <f t="shared" si="4"/>
        <v>0</v>
      </c>
      <c r="Y53" s="208">
        <f>X53*VLOOKUP($A53,Лист9!$A$3:$B$138,2,0)</f>
        <v>0</v>
      </c>
      <c r="Z53" s="208">
        <f t="shared" si="14"/>
        <v>0</v>
      </c>
      <c r="AB53" s="208">
        <f>AA53*VLOOKUP($A53,Лист9!$A$3:$B$138,2,0)</f>
        <v>0</v>
      </c>
      <c r="AC53" s="208">
        <f t="shared" si="15"/>
        <v>0</v>
      </c>
      <c r="AD53" s="2">
        <v>99000</v>
      </c>
      <c r="AE53" s="208">
        <f>AD53*VLOOKUP($A53,Лист9!$A$3:$B$138,2,0)</f>
        <v>30725.982409412478</v>
      </c>
      <c r="AF53" s="208">
        <f t="shared" si="16"/>
        <v>99000</v>
      </c>
      <c r="AG53" s="2">
        <v>124740</v>
      </c>
      <c r="AH53" s="208">
        <f>AG53*VLOOKUP($A53,Лист9!$A$3:$B$138,2,0)</f>
        <v>38714.73783585972</v>
      </c>
      <c r="AI53" s="208">
        <f t="shared" si="17"/>
        <v>124740</v>
      </c>
      <c r="AJ53" s="2">
        <v>89100</v>
      </c>
      <c r="AK53" s="208">
        <f>AJ53*VLOOKUP($A53,Лист9!$A$3:$B$138,2,0)</f>
        <v>27653.384168471232</v>
      </c>
      <c r="AL53" s="208">
        <f t="shared" si="18"/>
        <v>89100</v>
      </c>
      <c r="AM53" s="2">
        <f>VLOOKUP(A53,[2]Лист4!$A$5:$E$39,5,0)</f>
        <v>37620</v>
      </c>
      <c r="AN53" s="208">
        <f>AM53*VLOOKUP($A53,Лист9!$A$3:$B$138,2,0)</f>
        <v>11675.873315576742</v>
      </c>
      <c r="AO53" s="208">
        <f t="shared" si="19"/>
        <v>37620</v>
      </c>
      <c r="AP53" s="2">
        <f t="shared" si="5"/>
        <v>350460</v>
      </c>
      <c r="AQ53" s="2">
        <f t="shared" si="6"/>
        <v>108769.97772932016</v>
      </c>
      <c r="AR53" s="2">
        <f t="shared" si="7"/>
        <v>350460</v>
      </c>
      <c r="AS53" s="3">
        <f t="shared" si="10"/>
        <v>350460</v>
      </c>
      <c r="AT53" s="3">
        <f t="shared" si="11"/>
        <v>108769.97772932016</v>
      </c>
      <c r="AU53" s="3">
        <f t="shared" si="13"/>
        <v>350460</v>
      </c>
      <c r="AV53" s="3">
        <f>bud!AP53+bud!U53</f>
        <v>0</v>
      </c>
      <c r="AW53" s="3">
        <f>bud!AQ53+bud!V53</f>
        <v>0</v>
      </c>
      <c r="AX53" s="3">
        <f>bud!AR53+bud!W53</f>
        <v>0</v>
      </c>
      <c r="AY53" s="3">
        <f t="shared" si="12"/>
        <v>350460</v>
      </c>
      <c r="AZ53" s="3">
        <f t="shared" si="9"/>
        <v>0</v>
      </c>
      <c r="BA53"/>
      <c r="BC53" s="3"/>
    </row>
    <row r="54" spans="1:55">
      <c r="A54" t="str">
        <f>'sales bud'!A53</f>
        <v>Приват Трэйд ООО</v>
      </c>
      <c r="B54">
        <f>'sales bud'!B53</f>
        <v>0</v>
      </c>
      <c r="C54" s="208">
        <v>38181</v>
      </c>
      <c r="D54" s="208">
        <v>7960</v>
      </c>
      <c r="E54" s="208">
        <v>15540</v>
      </c>
      <c r="F54" s="208">
        <v>53825</v>
      </c>
      <c r="G54" s="208">
        <v>11007</v>
      </c>
      <c r="H54" s="208">
        <v>36028</v>
      </c>
      <c r="I54" s="208">
        <v>34285</v>
      </c>
      <c r="J54" s="208">
        <v>5243</v>
      </c>
      <c r="K54" s="208">
        <v>59976</v>
      </c>
      <c r="L54" s="208">
        <v>73123</v>
      </c>
      <c r="M54" s="208">
        <v>11116</v>
      </c>
      <c r="N54" s="208">
        <v>0</v>
      </c>
      <c r="O54" s="208">
        <v>80180</v>
      </c>
      <c r="P54" s="208">
        <v>11710</v>
      </c>
      <c r="Q54" s="208">
        <v>0</v>
      </c>
      <c r="R54" s="208">
        <v>79732.62</v>
      </c>
      <c r="S54" s="208">
        <v>12030</v>
      </c>
      <c r="T54" s="208">
        <v>29388</v>
      </c>
      <c r="U54" s="2">
        <f t="shared" si="2"/>
        <v>359326.62</v>
      </c>
      <c r="V54" s="2">
        <f t="shared" si="3"/>
        <v>59066</v>
      </c>
      <c r="W54" s="2">
        <f t="shared" si="4"/>
        <v>140932</v>
      </c>
      <c r="X54" s="2">
        <v>47143</v>
      </c>
      <c r="Y54" s="2">
        <v>8260</v>
      </c>
      <c r="Z54" s="208">
        <v>0</v>
      </c>
      <c r="AA54" s="2">
        <v>22097</v>
      </c>
      <c r="AB54" s="2">
        <v>2440</v>
      </c>
      <c r="AC54" s="2">
        <v>0</v>
      </c>
      <c r="AE54" s="2">
        <v>0</v>
      </c>
      <c r="AF54" s="208">
        <f t="shared" si="16"/>
        <v>0</v>
      </c>
      <c r="AH54" s="2">
        <v>0</v>
      </c>
      <c r="AI54" s="208">
        <f t="shared" si="17"/>
        <v>0</v>
      </c>
      <c r="AK54" s="2">
        <v>0</v>
      </c>
      <c r="AL54" s="208">
        <f t="shared" si="18"/>
        <v>0</v>
      </c>
      <c r="AN54" s="2">
        <v>0</v>
      </c>
      <c r="AO54" s="208">
        <f t="shared" si="19"/>
        <v>0</v>
      </c>
      <c r="AP54" s="2">
        <f t="shared" si="5"/>
        <v>69240</v>
      </c>
      <c r="AQ54" s="2">
        <f t="shared" si="6"/>
        <v>10700</v>
      </c>
      <c r="AR54" s="2">
        <f t="shared" si="7"/>
        <v>0</v>
      </c>
      <c r="AS54" s="3">
        <f t="shared" si="10"/>
        <v>428566.62</v>
      </c>
      <c r="AT54" s="3">
        <f t="shared" si="11"/>
        <v>69766</v>
      </c>
      <c r="AU54" s="3">
        <f t="shared" si="13"/>
        <v>140932</v>
      </c>
      <c r="AV54" s="3">
        <f>bud!AP54+bud!U54</f>
        <v>0</v>
      </c>
      <c r="AW54" s="3">
        <f>bud!AQ54+bud!V54</f>
        <v>0</v>
      </c>
      <c r="AX54" s="3">
        <f>bud!AR54+bud!W54</f>
        <v>0</v>
      </c>
      <c r="AY54" s="3">
        <f t="shared" si="12"/>
        <v>140932</v>
      </c>
      <c r="AZ54" s="3">
        <f t="shared" si="9"/>
        <v>287634.62</v>
      </c>
      <c r="BA54"/>
      <c r="BC54" s="3"/>
    </row>
    <row r="55" spans="1:55">
      <c r="A55" t="str">
        <f>'sales bud'!A54</f>
        <v>Призма ООО</v>
      </c>
      <c r="B55">
        <f>'sales bud'!B54</f>
        <v>0</v>
      </c>
      <c r="C55" s="208"/>
      <c r="D55" s="208"/>
      <c r="E55" s="208"/>
      <c r="F55" s="208"/>
      <c r="G55" s="208"/>
      <c r="H55" s="208"/>
      <c r="I55" s="208"/>
      <c r="J55" s="208">
        <f>I55*Лист9!$B59</f>
        <v>0</v>
      </c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">
        <f t="shared" si="2"/>
        <v>0</v>
      </c>
      <c r="V55" s="2">
        <f t="shared" si="3"/>
        <v>0</v>
      </c>
      <c r="W55" s="2">
        <f t="shared" si="4"/>
        <v>0</v>
      </c>
      <c r="Y55" s="208">
        <f>X55*VLOOKUP($A55,Лист9!$A$3:$B$138,2,0)</f>
        <v>0</v>
      </c>
      <c r="Z55" s="208">
        <f t="shared" si="14"/>
        <v>0</v>
      </c>
      <c r="AB55" s="208">
        <f>AA55*VLOOKUP($A55,Лист9!$A$3:$B$138,2,0)</f>
        <v>0</v>
      </c>
      <c r="AC55" s="208">
        <f t="shared" si="15"/>
        <v>0</v>
      </c>
      <c r="AE55" s="208">
        <f>AD55*VLOOKUP($A55,Лист9!$A$3:$B$138,2,0)</f>
        <v>0</v>
      </c>
      <c r="AF55" s="208">
        <f t="shared" si="16"/>
        <v>0</v>
      </c>
      <c r="AH55" s="208">
        <f>AG55*VLOOKUP($A55,Лист9!$A$3:$B$138,2,0)</f>
        <v>0</v>
      </c>
      <c r="AI55" s="208">
        <f t="shared" si="17"/>
        <v>0</v>
      </c>
      <c r="AK55" s="208">
        <f>AJ55*VLOOKUP($A55,Лист9!$A$3:$B$138,2,0)</f>
        <v>0</v>
      </c>
      <c r="AL55" s="208">
        <f t="shared" si="18"/>
        <v>0</v>
      </c>
      <c r="AN55" s="208">
        <f>AM55*VLOOKUP($A55,Лист9!$A$3:$B$138,2,0)</f>
        <v>0</v>
      </c>
      <c r="AO55" s="208">
        <f t="shared" si="19"/>
        <v>0</v>
      </c>
      <c r="AP55" s="2">
        <f t="shared" si="5"/>
        <v>0</v>
      </c>
      <c r="AQ55" s="2">
        <f t="shared" si="6"/>
        <v>0</v>
      </c>
      <c r="AR55" s="2">
        <f t="shared" si="7"/>
        <v>0</v>
      </c>
      <c r="AS55" s="3">
        <f t="shared" si="10"/>
        <v>0</v>
      </c>
      <c r="AT55" s="3">
        <f t="shared" si="11"/>
        <v>0</v>
      </c>
      <c r="AU55" s="3">
        <f t="shared" si="13"/>
        <v>0</v>
      </c>
      <c r="AV55" s="3">
        <f>bud!AP55+bud!U55</f>
        <v>0</v>
      </c>
      <c r="AW55" s="3">
        <f>bud!AQ55+bud!V55</f>
        <v>0</v>
      </c>
      <c r="AX55" s="3">
        <f>bud!AR55+bud!W55</f>
        <v>0</v>
      </c>
      <c r="AY55" s="3">
        <f t="shared" si="12"/>
        <v>0</v>
      </c>
      <c r="AZ55" s="3">
        <f t="shared" si="9"/>
        <v>0</v>
      </c>
      <c r="BA55"/>
      <c r="BC55" s="3"/>
    </row>
    <row r="56" spans="1:55">
      <c r="A56" t="str">
        <f>'sales bud'!A55</f>
        <v>Синяя Гусеница ООО</v>
      </c>
      <c r="B56">
        <f>'sales bud'!B55</f>
        <v>0</v>
      </c>
      <c r="C56" s="208"/>
      <c r="D56" s="208"/>
      <c r="E56" s="208">
        <v>384334.6</v>
      </c>
      <c r="F56" s="208">
        <v>923670</v>
      </c>
      <c r="G56" s="208">
        <v>283343.88</v>
      </c>
      <c r="H56" s="208"/>
      <c r="I56" s="208">
        <v>1153260.8999999999</v>
      </c>
      <c r="J56" s="208">
        <v>331720.38</v>
      </c>
      <c r="K56" s="208">
        <v>1434101.4</v>
      </c>
      <c r="L56" s="208">
        <v>1823889.6</v>
      </c>
      <c r="M56" s="208">
        <v>524495.78</v>
      </c>
      <c r="N56" s="208">
        <v>707809.5</v>
      </c>
      <c r="O56" s="208">
        <v>1091425.95</v>
      </c>
      <c r="P56" s="208">
        <v>326436.87</v>
      </c>
      <c r="Q56" s="208">
        <v>1535920.55</v>
      </c>
      <c r="R56" s="208">
        <v>685620</v>
      </c>
      <c r="S56" s="208">
        <v>177271.83</v>
      </c>
      <c r="T56" s="208">
        <v>1315220.95</v>
      </c>
      <c r="U56" s="2">
        <f t="shared" si="2"/>
        <v>5677866.4500000002</v>
      </c>
      <c r="V56" s="2">
        <f t="shared" si="3"/>
        <v>1643268.7400000002</v>
      </c>
      <c r="W56" s="2">
        <f t="shared" si="4"/>
        <v>5377387</v>
      </c>
      <c r="X56" s="2">
        <v>341317.1454545458</v>
      </c>
      <c r="Y56" s="208">
        <f>X56*VLOOKUP($A56,Лист9!$A$3:$B$138,2,0)</f>
        <v>85729.584595885099</v>
      </c>
      <c r="Z56" s="208">
        <f t="shared" si="14"/>
        <v>341317.1454545458</v>
      </c>
      <c r="AA56" s="2">
        <v>1365268.5818181832</v>
      </c>
      <c r="AB56" s="208">
        <f>AA56*VLOOKUP($A56,Лист9!$A$3:$B$138,2,0)</f>
        <v>342918.33838354039</v>
      </c>
      <c r="AC56" s="208">
        <f t="shared" si="15"/>
        <v>1365268.5818181832</v>
      </c>
      <c r="AD56" s="2">
        <v>275474.59999999998</v>
      </c>
      <c r="AE56" s="208">
        <f>AD56*VLOOKUP($A56,Лист9!$A$3:$B$138,2,0)</f>
        <v>69191.727808653741</v>
      </c>
      <c r="AF56" s="208">
        <f t="shared" si="16"/>
        <v>275474.59999999998</v>
      </c>
      <c r="AG56" s="2">
        <v>1000000</v>
      </c>
      <c r="AH56" s="208">
        <f>AG56*VLOOKUP($A56,Лист9!$A$3:$B$138,2,0)</f>
        <v>251172.80434803697</v>
      </c>
      <c r="AI56" s="208">
        <f t="shared" si="17"/>
        <v>1000000</v>
      </c>
      <c r="AJ56" s="2">
        <v>0</v>
      </c>
      <c r="AK56" s="208">
        <f>AJ56*VLOOKUP($A56,Лист9!$A$3:$B$138,2,0)</f>
        <v>0</v>
      </c>
      <c r="AL56" s="208">
        <f t="shared" si="18"/>
        <v>0</v>
      </c>
      <c r="AM56" s="2">
        <f>VLOOKUP(A56,[2]Лист4!$A$5:$E$39,5,0)</f>
        <v>0</v>
      </c>
      <c r="AN56" s="208">
        <f>AM56*VLOOKUP($A56,Лист9!$A$3:$B$138,2,0)</f>
        <v>0</v>
      </c>
      <c r="AO56" s="208">
        <f t="shared" si="19"/>
        <v>0</v>
      </c>
      <c r="AP56" s="2">
        <f t="shared" si="5"/>
        <v>2982060.327272729</v>
      </c>
      <c r="AQ56" s="2">
        <f t="shared" si="6"/>
        <v>749012.45513611624</v>
      </c>
      <c r="AR56" s="2">
        <f t="shared" si="7"/>
        <v>2982060.327272729</v>
      </c>
      <c r="AS56" s="3">
        <f t="shared" si="10"/>
        <v>8659926.7772727292</v>
      </c>
      <c r="AT56" s="3">
        <f t="shared" si="11"/>
        <v>2392281.1951361164</v>
      </c>
      <c r="AU56" s="3">
        <f t="shared" si="13"/>
        <v>8359447.327272729</v>
      </c>
      <c r="AV56" s="3">
        <f>bud!AP56+bud!U56</f>
        <v>6820160.2460000012</v>
      </c>
      <c r="AW56" s="3">
        <f>bud!AQ56+bud!V56</f>
        <v>1711683.9750347356</v>
      </c>
      <c r="AX56" s="3">
        <f>bud!AR56+bud!W56</f>
        <v>6820160.2460000012</v>
      </c>
      <c r="AY56" s="3">
        <f t="shared" si="12"/>
        <v>1539287.0812727278</v>
      </c>
      <c r="AZ56" s="3">
        <f t="shared" si="9"/>
        <v>300479.45000000019</v>
      </c>
      <c r="BA56">
        <v>1000000</v>
      </c>
      <c r="BC56" s="3"/>
    </row>
    <row r="57" spans="1:55">
      <c r="A57" t="str">
        <f>'sales bud'!A56</f>
        <v>СТАФ ФО ЛАЙФ ООО</v>
      </c>
      <c r="B57">
        <f>'sales bud'!B56</f>
        <v>0</v>
      </c>
      <c r="C57" s="208">
        <v>171100</v>
      </c>
      <c r="D57" s="208">
        <v>45074.27</v>
      </c>
      <c r="E57" s="208">
        <v>171100</v>
      </c>
      <c r="F57" s="208"/>
      <c r="G57" s="208"/>
      <c r="H57" s="208">
        <v>33289.65</v>
      </c>
      <c r="I57" s="208">
        <v>275445</v>
      </c>
      <c r="J57" s="208">
        <v>78711.88</v>
      </c>
      <c r="K57" s="208">
        <v>214244.37</v>
      </c>
      <c r="L57" s="208">
        <v>72450</v>
      </c>
      <c r="M57" s="208">
        <v>22083.5</v>
      </c>
      <c r="N57" s="208">
        <v>50924.09</v>
      </c>
      <c r="O57" s="208">
        <v>0</v>
      </c>
      <c r="P57" s="208">
        <v>0</v>
      </c>
      <c r="Q57" s="208">
        <v>0</v>
      </c>
      <c r="R57" s="208"/>
      <c r="S57" s="208"/>
      <c r="T57" s="208"/>
      <c r="U57" s="2">
        <f t="shared" si="2"/>
        <v>518995</v>
      </c>
      <c r="V57" s="2">
        <f t="shared" si="3"/>
        <v>145869.65</v>
      </c>
      <c r="W57" s="2">
        <f t="shared" si="4"/>
        <v>469558.11</v>
      </c>
      <c r="X57" s="2">
        <v>20250.818181818177</v>
      </c>
      <c r="Y57" s="208">
        <f>X57*VLOOKUP($A57,Лист9!$A$3:$B$138,2,0)</f>
        <v>5082.5337325012661</v>
      </c>
      <c r="Z57" s="208">
        <f t="shared" si="14"/>
        <v>20250.818181818177</v>
      </c>
      <c r="AA57" s="2">
        <v>81003.272727272706</v>
      </c>
      <c r="AB57" s="208">
        <f>AA57*VLOOKUP($A57,Лист9!$A$3:$B$138,2,0)</f>
        <v>20330.134930005064</v>
      </c>
      <c r="AC57" s="208">
        <f t="shared" si="15"/>
        <v>81003.272727272706</v>
      </c>
      <c r="AD57" s="2">
        <v>37872</v>
      </c>
      <c r="AE57" s="208">
        <f>AD57*VLOOKUP($A57,Лист9!$A$3:$B$138,2,0)</f>
        <v>9505.0834879406339</v>
      </c>
      <c r="AF57" s="208">
        <f t="shared" si="16"/>
        <v>37872</v>
      </c>
      <c r="AH57" s="208">
        <f>AG57*VLOOKUP($A57,Лист9!$A$3:$B$138,2,0)</f>
        <v>0</v>
      </c>
      <c r="AI57" s="208">
        <f t="shared" si="17"/>
        <v>0</v>
      </c>
      <c r="AJ57" s="2">
        <v>40094.999999999993</v>
      </c>
      <c r="AK57" s="208">
        <f>AJ57*VLOOKUP($A57,Лист9!$A$3:$B$138,2,0)</f>
        <v>10063.010204081635</v>
      </c>
      <c r="AL57" s="208">
        <f t="shared" si="18"/>
        <v>40094.999999999993</v>
      </c>
      <c r="AM57" s="2">
        <f>VLOOKUP(A57,[2]Лист4!$A$5:$E$39,5,0)</f>
        <v>40094.999999999993</v>
      </c>
      <c r="AN57" s="208">
        <f>AM57*VLOOKUP($A57,Лист9!$A$3:$B$138,2,0)</f>
        <v>10063.010204081635</v>
      </c>
      <c r="AO57" s="208">
        <f t="shared" si="19"/>
        <v>40094.999999999993</v>
      </c>
      <c r="AP57" s="2">
        <f t="shared" si="5"/>
        <v>219316.09090909088</v>
      </c>
      <c r="AQ57" s="2">
        <f t="shared" si="6"/>
        <v>55043.772558610231</v>
      </c>
      <c r="AR57" s="2">
        <f t="shared" si="7"/>
        <v>219316.09090909088</v>
      </c>
      <c r="AS57" s="3">
        <f t="shared" si="10"/>
        <v>738311.09090909082</v>
      </c>
      <c r="AT57" s="3">
        <f t="shared" si="11"/>
        <v>200913.42255861021</v>
      </c>
      <c r="AU57" s="3">
        <f t="shared" si="13"/>
        <v>688874.20090909093</v>
      </c>
      <c r="AV57" s="3">
        <f>bud!AP57+bud!U57</f>
        <v>593943.45799999987</v>
      </c>
      <c r="AW57" s="3">
        <f>bud!AQ57+bud!V57</f>
        <v>149067.44178829106</v>
      </c>
      <c r="AX57" s="3">
        <f>bud!AR57+bud!W57</f>
        <v>593943.45799999987</v>
      </c>
      <c r="AY57" s="3">
        <f t="shared" si="12"/>
        <v>94930.742909091059</v>
      </c>
      <c r="AZ57" s="3">
        <f t="shared" si="9"/>
        <v>49436.889999999898</v>
      </c>
      <c r="BA57"/>
      <c r="BC57" s="3"/>
    </row>
    <row r="58" spans="1:55">
      <c r="A58" t="str">
        <f>'sales bud'!A57</f>
        <v>Торговый дом ЦУМ ОАО</v>
      </c>
      <c r="B58">
        <f>'sales bud'!B57</f>
        <v>0</v>
      </c>
      <c r="C58" s="208"/>
      <c r="D58" s="208"/>
      <c r="E58" s="208"/>
      <c r="F58" s="208"/>
      <c r="G58" s="208"/>
      <c r="H58" s="208"/>
      <c r="I58" s="208"/>
      <c r="J58" s="208">
        <v>0</v>
      </c>
      <c r="K58" s="208"/>
      <c r="L58" s="208">
        <v>495000</v>
      </c>
      <c r="M58" s="208">
        <v>179516.09</v>
      </c>
      <c r="N58" s="208"/>
      <c r="O58" s="208">
        <v>0</v>
      </c>
      <c r="P58" s="208">
        <v>0</v>
      </c>
      <c r="Q58" s="208"/>
      <c r="R58" s="208"/>
      <c r="S58" s="208"/>
      <c r="T58" s="208">
        <v>495000</v>
      </c>
      <c r="U58" s="2">
        <f t="shared" si="2"/>
        <v>495000</v>
      </c>
      <c r="V58" s="2">
        <f t="shared" si="3"/>
        <v>179516.09</v>
      </c>
      <c r="W58" s="2">
        <f t="shared" si="4"/>
        <v>495000</v>
      </c>
      <c r="Y58" s="208">
        <f>X58*VLOOKUP($A58,Лист9!$A$3:$B$138,2,0)</f>
        <v>0</v>
      </c>
      <c r="Z58" s="208">
        <f t="shared" si="14"/>
        <v>0</v>
      </c>
      <c r="AB58" s="208">
        <f>AA58*VLOOKUP($A58,Лист9!$A$3:$B$138,2,0)</f>
        <v>0</v>
      </c>
      <c r="AC58" s="208">
        <f t="shared" si="15"/>
        <v>0</v>
      </c>
      <c r="AE58" s="208">
        <f>AD58*VLOOKUP($A58,Лист9!$A$3:$B$138,2,0)</f>
        <v>0</v>
      </c>
      <c r="AF58" s="208">
        <f t="shared" si="16"/>
        <v>0</v>
      </c>
      <c r="AH58" s="208">
        <f>AG58*VLOOKUP($A58,Лист9!$A$3:$B$138,2,0)</f>
        <v>0</v>
      </c>
      <c r="AI58" s="208">
        <f t="shared" si="17"/>
        <v>0</v>
      </c>
      <c r="AK58" s="208">
        <f>AJ58*VLOOKUP($A58,Лист9!$A$3:$B$138,2,0)</f>
        <v>0</v>
      </c>
      <c r="AL58" s="208">
        <f t="shared" si="18"/>
        <v>0</v>
      </c>
      <c r="AN58" s="208">
        <f>AM58*VLOOKUP($A58,Лист9!$A$3:$B$138,2,0)</f>
        <v>0</v>
      </c>
      <c r="AO58" s="208">
        <f t="shared" si="19"/>
        <v>0</v>
      </c>
      <c r="AP58" s="2">
        <f t="shared" si="5"/>
        <v>0</v>
      </c>
      <c r="AQ58" s="2">
        <f t="shared" si="6"/>
        <v>0</v>
      </c>
      <c r="AR58" s="2">
        <f t="shared" si="7"/>
        <v>0</v>
      </c>
      <c r="AS58" s="3">
        <f t="shared" si="10"/>
        <v>495000</v>
      </c>
      <c r="AT58" s="3">
        <f t="shared" si="11"/>
        <v>179516.09</v>
      </c>
      <c r="AU58" s="3">
        <f t="shared" si="13"/>
        <v>495000</v>
      </c>
      <c r="AV58" s="3">
        <f>bud!AP58+bud!U58</f>
        <v>1785580.2999999993</v>
      </c>
      <c r="AW58" s="3">
        <f>bud!AQ58+bud!V58</f>
        <v>552127.48917748919</v>
      </c>
      <c r="AX58" s="3">
        <f>bud!AR58+bud!W58</f>
        <v>1785580.2999999996</v>
      </c>
      <c r="AY58" s="3">
        <f t="shared" si="12"/>
        <v>-1290580.2999999996</v>
      </c>
      <c r="AZ58" s="3">
        <f t="shared" si="9"/>
        <v>0</v>
      </c>
      <c r="BA58"/>
      <c r="BC58" s="3"/>
    </row>
    <row r="59" spans="1:55">
      <c r="A59" t="str">
        <f>'sales bud'!A58</f>
        <v>Траектория ООО</v>
      </c>
      <c r="B59">
        <f>'sales bud'!B58</f>
        <v>0</v>
      </c>
      <c r="C59" s="208"/>
      <c r="D59" s="208"/>
      <c r="E59" s="208">
        <v>294350.56</v>
      </c>
      <c r="F59" s="208"/>
      <c r="G59" s="208"/>
      <c r="H59" s="208"/>
      <c r="I59" s="208">
        <v>546025</v>
      </c>
      <c r="J59" s="208">
        <v>182228.46</v>
      </c>
      <c r="K59" s="208">
        <v>546025</v>
      </c>
      <c r="L59" s="208">
        <v>740700</v>
      </c>
      <c r="M59" s="208">
        <v>268598.17</v>
      </c>
      <c r="N59" s="208"/>
      <c r="O59" s="208">
        <v>0</v>
      </c>
      <c r="P59" s="208">
        <v>0</v>
      </c>
      <c r="Q59" s="208">
        <v>0</v>
      </c>
      <c r="R59" s="208">
        <v>402750</v>
      </c>
      <c r="S59" s="208">
        <v>138886.64000000001</v>
      </c>
      <c r="T59" s="208">
        <v>740700</v>
      </c>
      <c r="U59" s="2">
        <f t="shared" si="2"/>
        <v>1689475</v>
      </c>
      <c r="V59" s="2">
        <f t="shared" si="3"/>
        <v>589713.27</v>
      </c>
      <c r="W59" s="2">
        <f t="shared" si="4"/>
        <v>1581075.56</v>
      </c>
      <c r="X59" s="2">
        <v>264016.79999999993</v>
      </c>
      <c r="Y59" s="208">
        <f>X59*VLOOKUP($A59,Лист9!$A$3:$B$138,2,0)</f>
        <v>81941.167197872433</v>
      </c>
      <c r="Z59" s="208">
        <f t="shared" si="14"/>
        <v>264016.79999999993</v>
      </c>
      <c r="AA59" s="2">
        <v>1056067.1999999997</v>
      </c>
      <c r="AB59" s="208">
        <f>AA59*VLOOKUP($A59,Лист9!$A$3:$B$138,2,0)</f>
        <v>327764.66879148973</v>
      </c>
      <c r="AC59" s="208">
        <f t="shared" si="15"/>
        <v>1056067.1999999997</v>
      </c>
      <c r="AD59" s="2">
        <v>106582.5</v>
      </c>
      <c r="AE59" s="208">
        <f>AD59*VLOOKUP($A59,Лист9!$A$3:$B$138,2,0)</f>
        <v>33079.313334860664</v>
      </c>
      <c r="AF59" s="208">
        <f t="shared" si="16"/>
        <v>106582.5</v>
      </c>
      <c r="AG59" s="2">
        <v>1249480</v>
      </c>
      <c r="AH59" s="208">
        <f>AG59*VLOOKUP($A59,Лист9!$A$3:$B$138,2,0)</f>
        <v>387792.93435265357</v>
      </c>
      <c r="AI59" s="208">
        <f t="shared" si="17"/>
        <v>1249480</v>
      </c>
      <c r="AJ59" s="2">
        <v>281952</v>
      </c>
      <c r="AK59" s="208">
        <f>AJ59*VLOOKUP($A59,Лист9!$A$3:$B$138,2,0)</f>
        <v>87507.597902006732</v>
      </c>
      <c r="AL59" s="208">
        <f t="shared" si="18"/>
        <v>281952</v>
      </c>
      <c r="AN59" s="208">
        <f>AM59*VLOOKUP($A59,Лист9!$A$3:$B$138,2,0)</f>
        <v>0</v>
      </c>
      <c r="AO59" s="208">
        <f t="shared" si="19"/>
        <v>0</v>
      </c>
      <c r="AP59" s="2">
        <f t="shared" si="5"/>
        <v>2958098.4999999995</v>
      </c>
      <c r="AQ59" s="2">
        <f t="shared" si="6"/>
        <v>918085.68157888309</v>
      </c>
      <c r="AR59" s="2">
        <f t="shared" si="7"/>
        <v>2958098.4999999995</v>
      </c>
      <c r="AS59" s="3">
        <f t="shared" si="10"/>
        <v>4647573.5</v>
      </c>
      <c r="AT59" s="3">
        <f t="shared" si="11"/>
        <v>1507798.951578883</v>
      </c>
      <c r="AU59" s="3">
        <f t="shared" si="13"/>
        <v>4539174.0599999996</v>
      </c>
      <c r="AV59" s="3">
        <f>bud!AP59+bud!U59</f>
        <v>2940212.8999999994</v>
      </c>
      <c r="AW59" s="3">
        <f>bud!AQ59+bud!V59</f>
        <v>904486.71975108259</v>
      </c>
      <c r="AX59" s="3">
        <f>bud!AR59+bud!W59</f>
        <v>2940212.8999999994</v>
      </c>
      <c r="AY59" s="3">
        <f t="shared" si="12"/>
        <v>1598961.1600000001</v>
      </c>
      <c r="AZ59" s="3">
        <f t="shared" si="9"/>
        <v>108399.44000000041</v>
      </c>
      <c r="BA59"/>
      <c r="BC59" s="3"/>
    </row>
    <row r="60" spans="1:55">
      <c r="A60" t="str">
        <f>'sales bud'!A59</f>
        <v>Фолис Лтд ООО</v>
      </c>
      <c r="B60">
        <f>'sales bud'!B59</f>
        <v>0</v>
      </c>
      <c r="C60" s="208"/>
      <c r="D60" s="208"/>
      <c r="E60" s="208"/>
      <c r="F60" s="208">
        <v>325360</v>
      </c>
      <c r="G60" s="208">
        <v>111178.14</v>
      </c>
      <c r="H60" s="208"/>
      <c r="I60" s="208">
        <v>334376</v>
      </c>
      <c r="J60" s="208">
        <v>113804.91</v>
      </c>
      <c r="K60" s="208">
        <v>139209</v>
      </c>
      <c r="L60" s="208">
        <v>1688333.22</v>
      </c>
      <c r="M60" s="208">
        <v>561086.17000000004</v>
      </c>
      <c r="N60" s="208">
        <v>1175607.22</v>
      </c>
      <c r="O60" s="208">
        <v>1319178</v>
      </c>
      <c r="P60" s="208">
        <v>446924.41</v>
      </c>
      <c r="Q60" s="208">
        <v>1254527.92</v>
      </c>
      <c r="R60" s="208">
        <v>330642.2</v>
      </c>
      <c r="S60" s="208">
        <v>107817.92</v>
      </c>
      <c r="T60" s="208">
        <v>1416399.23</v>
      </c>
      <c r="U60" s="2">
        <f t="shared" si="2"/>
        <v>3997889.42</v>
      </c>
      <c r="V60" s="2">
        <f t="shared" si="3"/>
        <v>1340811.5499999998</v>
      </c>
      <c r="W60" s="2">
        <f t="shared" si="4"/>
        <v>3985743.3699999996</v>
      </c>
      <c r="X60" s="2">
        <v>78229.636363636411</v>
      </c>
      <c r="Y60" s="208">
        <f>X60*VLOOKUP($A60,Лист9!$A$3:$B$138,2,0)</f>
        <v>23410.045985673452</v>
      </c>
      <c r="Z60" s="208">
        <f t="shared" si="14"/>
        <v>78229.636363636411</v>
      </c>
      <c r="AA60" s="2">
        <v>312918.54545454565</v>
      </c>
      <c r="AB60" s="208">
        <f>AA60*VLOOKUP($A60,Лист9!$A$3:$B$138,2,0)</f>
        <v>93640.18394269381</v>
      </c>
      <c r="AC60" s="208">
        <f t="shared" si="15"/>
        <v>312918.54545454565</v>
      </c>
      <c r="AD60" s="2">
        <v>192294.89999999997</v>
      </c>
      <c r="AE60" s="208">
        <f>AD60*VLOOKUP($A60,Лист9!$A$3:$B$138,2,0)</f>
        <v>57543.824323629058</v>
      </c>
      <c r="AF60" s="208">
        <f t="shared" si="16"/>
        <v>192294.89999999997</v>
      </c>
      <c r="AH60" s="208">
        <f>AG60*VLOOKUP($A60,Лист9!$A$3:$B$138,2,0)</f>
        <v>0</v>
      </c>
      <c r="AI60" s="208">
        <f t="shared" si="17"/>
        <v>0</v>
      </c>
      <c r="AJ60" s="2">
        <v>0</v>
      </c>
      <c r="AK60" s="208">
        <f>AJ60*VLOOKUP($A60,Лист9!$A$3:$B$138,2,0)</f>
        <v>0</v>
      </c>
      <c r="AL60" s="208">
        <f t="shared" si="18"/>
        <v>0</v>
      </c>
      <c r="AN60" s="208">
        <f>AM60*VLOOKUP($A60,Лист9!$A$3:$B$138,2,0)</f>
        <v>0</v>
      </c>
      <c r="AO60" s="208">
        <f t="shared" si="19"/>
        <v>0</v>
      </c>
      <c r="AP60" s="2">
        <f t="shared" si="5"/>
        <v>583443.08181818202</v>
      </c>
      <c r="AQ60" s="2">
        <f t="shared" si="6"/>
        <v>174594.05425199633</v>
      </c>
      <c r="AR60" s="2">
        <f t="shared" si="7"/>
        <v>583443.08181818202</v>
      </c>
      <c r="AS60" s="3">
        <f t="shared" si="10"/>
        <v>4581332.5018181819</v>
      </c>
      <c r="AT60" s="3">
        <f t="shared" si="11"/>
        <v>1515405.6042519961</v>
      </c>
      <c r="AU60" s="3">
        <f t="shared" si="13"/>
        <v>4569186.4518181812</v>
      </c>
      <c r="AV60" s="3">
        <f>bud!AP60+bud!U60</f>
        <v>3578482.7190000019</v>
      </c>
      <c r="AW60" s="3">
        <f>bud!AQ60+bud!V60</f>
        <v>1066424.4197263271</v>
      </c>
      <c r="AX60" s="3">
        <f>bud!AR60+bud!W60</f>
        <v>3578482.7190000019</v>
      </c>
      <c r="AY60" s="3">
        <f t="shared" si="12"/>
        <v>990703.7328181793</v>
      </c>
      <c r="AZ60" s="3">
        <f t="shared" si="9"/>
        <v>12146.050000000745</v>
      </c>
      <c r="BA60"/>
      <c r="BC60" s="3"/>
    </row>
    <row r="61" spans="1:55">
      <c r="A61" t="str">
        <f>'sales bud'!A60</f>
        <v>ЧЕРИКО-групп ООО</v>
      </c>
      <c r="B61">
        <f>'sales bud'!B60</f>
        <v>0</v>
      </c>
      <c r="C61" s="208">
        <v>121105</v>
      </c>
      <c r="D61" s="208">
        <v>40490.370000000003</v>
      </c>
      <c r="E61" s="208">
        <v>124232</v>
      </c>
      <c r="F61" s="208">
        <v>435554</v>
      </c>
      <c r="G61" s="208">
        <v>169720.72</v>
      </c>
      <c r="H61" s="208">
        <v>435554</v>
      </c>
      <c r="I61" s="208">
        <v>50880</v>
      </c>
      <c r="J61" s="208">
        <v>20892.189999999999</v>
      </c>
      <c r="K61" s="208">
        <v>0</v>
      </c>
      <c r="L61" s="208">
        <v>646286.24</v>
      </c>
      <c r="M61" s="208">
        <v>236402.46</v>
      </c>
      <c r="N61" s="208">
        <v>646287</v>
      </c>
      <c r="O61" s="208">
        <v>736647</v>
      </c>
      <c r="P61" s="208">
        <v>263193.09999999998</v>
      </c>
      <c r="Q61" s="208">
        <v>736647</v>
      </c>
      <c r="R61" s="208">
        <v>261459.6</v>
      </c>
      <c r="S61" s="208">
        <v>96718.63</v>
      </c>
      <c r="T61" s="208">
        <v>261459.6</v>
      </c>
      <c r="U61" s="2">
        <f t="shared" si="2"/>
        <v>2251931.84</v>
      </c>
      <c r="V61" s="2">
        <f t="shared" si="3"/>
        <v>827417.47</v>
      </c>
      <c r="W61" s="2">
        <f t="shared" si="4"/>
        <v>2204179.6</v>
      </c>
      <c r="X61" s="2">
        <v>134391.9272727271</v>
      </c>
      <c r="Y61" s="208">
        <f>X61*VLOOKUP($A61,Лист9!$A$3:$B$138,2,0)</f>
        <v>45542.963883947436</v>
      </c>
      <c r="Z61" s="208">
        <f t="shared" si="14"/>
        <v>134391.9272727271</v>
      </c>
      <c r="AA61" s="2">
        <v>537567.70909090841</v>
      </c>
      <c r="AB61" s="208">
        <f>AA61*VLOOKUP($A61,Лист9!$A$3:$B$138,2,0)</f>
        <v>182171.85553578974</v>
      </c>
      <c r="AC61" s="208">
        <f t="shared" si="15"/>
        <v>537567.70909090841</v>
      </c>
      <c r="AD61" s="2">
        <v>565713</v>
      </c>
      <c r="AE61" s="208">
        <f>AD61*VLOOKUP($A61,Лист9!$A$3:$B$138,2,0)</f>
        <v>191709.77937830373</v>
      </c>
      <c r="AF61" s="208">
        <f t="shared" si="16"/>
        <v>565713</v>
      </c>
      <c r="AH61" s="208">
        <f>AG61*VLOOKUP($A61,Лист9!$A$3:$B$138,2,0)</f>
        <v>0</v>
      </c>
      <c r="AI61" s="208">
        <f t="shared" si="17"/>
        <v>0</v>
      </c>
      <c r="AJ61" s="2">
        <v>0</v>
      </c>
      <c r="AK61" s="208">
        <f>AJ61*VLOOKUP($A61,Лист9!$A$3:$B$138,2,0)</f>
        <v>0</v>
      </c>
      <c r="AL61" s="208">
        <f t="shared" si="18"/>
        <v>0</v>
      </c>
      <c r="AN61" s="208">
        <f>AM61*VLOOKUP($A61,Лист9!$A$3:$B$138,2,0)</f>
        <v>0</v>
      </c>
      <c r="AO61" s="208">
        <f t="shared" si="19"/>
        <v>0</v>
      </c>
      <c r="AP61" s="2">
        <f t="shared" si="5"/>
        <v>1237672.6363636355</v>
      </c>
      <c r="AQ61" s="2">
        <f t="shared" si="6"/>
        <v>419424.59879804088</v>
      </c>
      <c r="AR61" s="2">
        <f t="shared" si="7"/>
        <v>1237672.6363636355</v>
      </c>
      <c r="AS61" s="3">
        <f t="shared" si="10"/>
        <v>3489604.4763636356</v>
      </c>
      <c r="AT61" s="3">
        <f t="shared" si="11"/>
        <v>1246842.068798041</v>
      </c>
      <c r="AU61" s="3">
        <f t="shared" si="13"/>
        <v>3441852.2363636354</v>
      </c>
      <c r="AV61" s="3">
        <f>bud!AP61+bud!U61</f>
        <v>1518376.3120000004</v>
      </c>
      <c r="AW61" s="3">
        <f>bud!AQ61+bud!V61</f>
        <v>514549.93572140392</v>
      </c>
      <c r="AX61" s="3">
        <f>bud!AR61+bud!W61</f>
        <v>1518376.3120000004</v>
      </c>
      <c r="AY61" s="3">
        <f t="shared" si="12"/>
        <v>1923475.924363635</v>
      </c>
      <c r="AZ61" s="3">
        <f t="shared" si="9"/>
        <v>47752.240000000224</v>
      </c>
      <c r="BA61"/>
      <c r="BC61" s="3"/>
    </row>
    <row r="62" spans="1:55">
      <c r="A62" s="35" t="str">
        <f>'sales bud'!A61</f>
        <v>ИП Гагарин Никита Валерьевич</v>
      </c>
      <c r="B62">
        <f>'sales bud'!B61</f>
        <v>0</v>
      </c>
      <c r="C62" s="208"/>
      <c r="D62" s="208"/>
      <c r="E62" s="208">
        <v>0</v>
      </c>
      <c r="F62" s="208"/>
      <c r="G62" s="208"/>
      <c r="H62" s="208"/>
      <c r="I62" s="208"/>
      <c r="J62" s="208">
        <v>0</v>
      </c>
      <c r="K62" s="208"/>
      <c r="L62" s="208"/>
      <c r="M62" s="208"/>
      <c r="N62" s="208"/>
      <c r="O62" s="208">
        <v>0</v>
      </c>
      <c r="P62" s="208">
        <v>0</v>
      </c>
      <c r="Q62" s="208">
        <v>0</v>
      </c>
      <c r="R62" s="208"/>
      <c r="S62" s="208"/>
      <c r="T62" s="208"/>
      <c r="U62" s="2">
        <f t="shared" si="2"/>
        <v>0</v>
      </c>
      <c r="V62" s="2">
        <f t="shared" si="3"/>
        <v>0</v>
      </c>
      <c r="W62" s="2">
        <f t="shared" si="4"/>
        <v>0</v>
      </c>
      <c r="Y62" s="208">
        <f>X62*VLOOKUP($A62,Лист9!$A$3:$B$138,2,0)</f>
        <v>0</v>
      </c>
      <c r="Z62" s="208">
        <f t="shared" si="14"/>
        <v>0</v>
      </c>
      <c r="AB62" s="208">
        <f>AA62*VLOOKUP($A62,Лист9!$A$3:$B$138,2,0)</f>
        <v>0</v>
      </c>
      <c r="AC62" s="208">
        <f t="shared" si="15"/>
        <v>0</v>
      </c>
      <c r="AE62" s="208">
        <f>AD62*VLOOKUP($A62,Лист9!$A$3:$B$138,2,0)</f>
        <v>0</v>
      </c>
      <c r="AF62" s="208">
        <f t="shared" si="16"/>
        <v>0</v>
      </c>
      <c r="AH62" s="208">
        <f>AG62*VLOOKUP($A62,Лист9!$A$3:$B$138,2,0)</f>
        <v>0</v>
      </c>
      <c r="AI62" s="208">
        <f t="shared" si="17"/>
        <v>0</v>
      </c>
      <c r="AK62" s="208">
        <f>AJ62*VLOOKUP($A62,Лист9!$A$3:$B$138,2,0)</f>
        <v>0</v>
      </c>
      <c r="AL62" s="208">
        <f t="shared" si="18"/>
        <v>0</v>
      </c>
      <c r="AN62" s="208">
        <f>AM62*VLOOKUP($A62,Лист9!$A$3:$B$138,2,0)</f>
        <v>0</v>
      </c>
      <c r="AO62" s="208">
        <f t="shared" si="19"/>
        <v>0</v>
      </c>
      <c r="AP62" s="2">
        <f t="shared" si="5"/>
        <v>0</v>
      </c>
      <c r="AQ62" s="2">
        <f t="shared" si="6"/>
        <v>0</v>
      </c>
      <c r="AR62" s="2">
        <f t="shared" si="7"/>
        <v>0</v>
      </c>
      <c r="AS62" s="3">
        <f t="shared" si="10"/>
        <v>0</v>
      </c>
      <c r="AT62" s="3">
        <f t="shared" si="11"/>
        <v>0</v>
      </c>
      <c r="AU62" s="3">
        <f t="shared" si="13"/>
        <v>0</v>
      </c>
      <c r="AV62" s="3">
        <f>bud!AP62+bud!U62</f>
        <v>483870.75</v>
      </c>
      <c r="AW62" s="3">
        <f>bud!AQ62+bud!V62</f>
        <v>149619.8979591837</v>
      </c>
      <c r="AX62" s="3">
        <f>bud!AR62+bud!W62</f>
        <v>483870.75</v>
      </c>
      <c r="AY62" s="3">
        <f t="shared" si="12"/>
        <v>-483870.75</v>
      </c>
      <c r="AZ62" s="3">
        <f t="shared" si="9"/>
        <v>0</v>
      </c>
      <c r="BA62"/>
      <c r="BC62" s="3"/>
    </row>
    <row r="63" spans="1:55">
      <c r="A63" s="18" t="s">
        <v>33</v>
      </c>
      <c r="B63">
        <f>'sales bud'!B11</f>
        <v>0</v>
      </c>
      <c r="C63" s="208"/>
      <c r="D63" s="208"/>
      <c r="E63" s="208">
        <v>95259.43</v>
      </c>
      <c r="F63" s="208"/>
      <c r="G63" s="208"/>
      <c r="H63" s="208"/>
      <c r="I63" s="208"/>
      <c r="J63" s="208">
        <f>I63*Лист9!$B12</f>
        <v>0</v>
      </c>
      <c r="K63" s="208">
        <v>0</v>
      </c>
      <c r="L63" s="208"/>
      <c r="M63" s="208"/>
      <c r="N63" s="208"/>
      <c r="O63" s="208"/>
      <c r="P63" s="208"/>
      <c r="Q63" s="208">
        <v>0</v>
      </c>
      <c r="R63" s="208"/>
      <c r="S63" s="208"/>
      <c r="T63" s="208"/>
      <c r="U63" s="2">
        <f t="shared" ref="U63:W67" si="20">C63+F63+I63+L63+O63+R63</f>
        <v>0</v>
      </c>
      <c r="V63" s="2">
        <f t="shared" si="20"/>
        <v>0</v>
      </c>
      <c r="W63" s="2">
        <f t="shared" si="20"/>
        <v>95259.43</v>
      </c>
      <c r="X63" s="2">
        <v>57960</v>
      </c>
      <c r="Y63" s="208">
        <f>X63*VLOOKUP($A63,Лист9!$A$3:$B$138,2,0)</f>
        <v>17988.666065146943</v>
      </c>
      <c r="Z63" s="208">
        <f t="shared" si="14"/>
        <v>57960</v>
      </c>
      <c r="AA63" s="2">
        <v>231840</v>
      </c>
      <c r="AB63" s="208">
        <f>AA63*VLOOKUP($A63,Лист9!$A$3:$B$138,2,0)</f>
        <v>71954.664260587771</v>
      </c>
      <c r="AC63" s="208">
        <f>AA63-95259</f>
        <v>136581</v>
      </c>
      <c r="AD63" s="2">
        <v>95040</v>
      </c>
      <c r="AE63" s="208">
        <f>AD63*VLOOKUP($A63,Лист9!$A$3:$B$138,2,0)</f>
        <v>29496.943113035981</v>
      </c>
      <c r="AF63" s="208">
        <f t="shared" si="16"/>
        <v>95040</v>
      </c>
      <c r="AH63" s="208">
        <f>AG63*VLOOKUP($A63,Лист9!$A$3:$B$138,2,0)</f>
        <v>0</v>
      </c>
      <c r="AI63" s="208">
        <f t="shared" si="17"/>
        <v>0</v>
      </c>
      <c r="AJ63" s="2">
        <v>0</v>
      </c>
      <c r="AK63" s="208">
        <f>AJ63*VLOOKUP($A63,Лист9!$A$3:$B$138,2,0)</f>
        <v>0</v>
      </c>
      <c r="AL63" s="208">
        <f t="shared" si="18"/>
        <v>0</v>
      </c>
      <c r="AN63" s="208">
        <f>AM63*VLOOKUP($A63,Лист9!$A$3:$B$138,2,0)</f>
        <v>0</v>
      </c>
      <c r="AO63" s="208">
        <f t="shared" si="19"/>
        <v>0</v>
      </c>
      <c r="AP63" s="2">
        <f t="shared" ref="AP63:AR67" si="21">X63+AA63+AD63+AG63+AJ63+AM63</f>
        <v>384840</v>
      </c>
      <c r="AQ63" s="2">
        <f t="shared" si="21"/>
        <v>119440.2734387707</v>
      </c>
      <c r="AR63" s="2">
        <f t="shared" si="21"/>
        <v>289581</v>
      </c>
      <c r="AS63" s="3">
        <f t="shared" si="10"/>
        <v>384840</v>
      </c>
      <c r="AT63" s="3">
        <f t="shared" si="11"/>
        <v>119440.2734387707</v>
      </c>
      <c r="AU63" s="3">
        <f t="shared" si="13"/>
        <v>384840.43</v>
      </c>
      <c r="AV63" s="3">
        <f>bud!AP63+bud!U63</f>
        <v>0</v>
      </c>
      <c r="AW63" s="3">
        <f>bud!AQ63+bud!V63</f>
        <v>0</v>
      </c>
      <c r="AX63" s="3">
        <f>bud!AR63+bud!W63</f>
        <v>0</v>
      </c>
      <c r="AY63" s="3">
        <f t="shared" si="12"/>
        <v>384840.43</v>
      </c>
      <c r="AZ63" s="3">
        <f t="shared" si="9"/>
        <v>-0.42999999999301508</v>
      </c>
      <c r="BA63"/>
      <c r="BC63" s="3"/>
    </row>
    <row r="64" spans="1:55">
      <c r="A64" s="18" t="s">
        <v>34</v>
      </c>
      <c r="B64">
        <f>'sales bud'!B15</f>
        <v>0</v>
      </c>
      <c r="C64" s="208"/>
      <c r="D64" s="208"/>
      <c r="E64" s="208">
        <v>431748.53</v>
      </c>
      <c r="F64" s="208"/>
      <c r="G64" s="208"/>
      <c r="H64" s="208">
        <v>183813.33</v>
      </c>
      <c r="I64" s="208">
        <v>428150</v>
      </c>
      <c r="J64" s="208">
        <v>150377.62</v>
      </c>
      <c r="K64" s="208">
        <v>183813.33</v>
      </c>
      <c r="L64" s="208">
        <v>896250</v>
      </c>
      <c r="M64" s="208">
        <v>306274.69</v>
      </c>
      <c r="N64" s="208">
        <v>142716.66</v>
      </c>
      <c r="O64" s="208">
        <v>560150</v>
      </c>
      <c r="P64" s="208">
        <v>211769.81</v>
      </c>
      <c r="Q64" s="208">
        <v>360716.67</v>
      </c>
      <c r="R64" s="208"/>
      <c r="S64" s="208"/>
      <c r="T64" s="208"/>
      <c r="U64" s="2">
        <f t="shared" si="20"/>
        <v>1884550</v>
      </c>
      <c r="V64" s="2">
        <f t="shared" si="20"/>
        <v>668422.12</v>
      </c>
      <c r="W64" s="2">
        <f t="shared" si="20"/>
        <v>1302808.52</v>
      </c>
      <c r="X64" s="2">
        <v>170280</v>
      </c>
      <c r="Y64" s="208">
        <f>X64*VLOOKUP($A64,Лист9!$A$3:$B$138,2,0)</f>
        <v>52848.689744189462</v>
      </c>
      <c r="Z64" s="208">
        <f>X64+581741</f>
        <v>752021</v>
      </c>
      <c r="AA64" s="2">
        <v>681120</v>
      </c>
      <c r="AB64" s="208">
        <f>AA64*VLOOKUP($A64,Лист9!$A$3:$B$138,2,0)</f>
        <v>211394.75897675785</v>
      </c>
      <c r="AC64" s="208">
        <f t="shared" si="15"/>
        <v>681120</v>
      </c>
      <c r="AD64" s="2">
        <v>507127.5</v>
      </c>
      <c r="AE64" s="208">
        <f>AD64*VLOOKUP($A64,Лист9!$A$3:$B$138,2,0)</f>
        <v>157393.84489221542</v>
      </c>
      <c r="AF64" s="208">
        <f t="shared" si="16"/>
        <v>507127.5</v>
      </c>
      <c r="AG64" s="2">
        <v>122265</v>
      </c>
      <c r="AH64" s="208">
        <f>AG64*VLOOKUP($A64,Лист9!$A$3:$B$138,2,0)</f>
        <v>37946.58827562441</v>
      </c>
      <c r="AI64" s="208">
        <f t="shared" si="17"/>
        <v>122265</v>
      </c>
      <c r="AJ64" s="2">
        <v>125235</v>
      </c>
      <c r="AK64" s="208">
        <f>AJ64*VLOOKUP($A64,Лист9!$A$3:$B$138,2,0)</f>
        <v>38868.367747906785</v>
      </c>
      <c r="AL64" s="208">
        <f t="shared" si="18"/>
        <v>125235</v>
      </c>
      <c r="AN64" s="208">
        <f>AM64*VLOOKUP($A64,Лист9!$A$3:$B$138,2,0)</f>
        <v>0</v>
      </c>
      <c r="AO64" s="208">
        <f t="shared" si="19"/>
        <v>0</v>
      </c>
      <c r="AP64" s="2">
        <f t="shared" si="21"/>
        <v>1606027.5</v>
      </c>
      <c r="AQ64" s="2">
        <f t="shared" si="21"/>
        <v>498452.24963669392</v>
      </c>
      <c r="AR64" s="2">
        <f t="shared" si="21"/>
        <v>2187768.5</v>
      </c>
      <c r="AS64" s="3">
        <f t="shared" si="10"/>
        <v>3490577.5</v>
      </c>
      <c r="AT64" s="3">
        <f t="shared" si="11"/>
        <v>1166874.369636694</v>
      </c>
      <c r="AU64" s="3">
        <f t="shared" si="13"/>
        <v>3490577.02</v>
      </c>
      <c r="AV64" s="3">
        <f>bud!AP64+bud!U64</f>
        <v>0</v>
      </c>
      <c r="AW64" s="3">
        <f>bud!AQ64+bud!V64</f>
        <v>0</v>
      </c>
      <c r="AX64" s="3">
        <f>bud!AR64+bud!W64</f>
        <v>0</v>
      </c>
      <c r="AY64" s="3">
        <f t="shared" si="12"/>
        <v>3490577.02</v>
      </c>
      <c r="AZ64" s="3">
        <f>AS64-AU64</f>
        <v>0.47999999998137355</v>
      </c>
      <c r="BA64"/>
      <c r="BC64" s="3"/>
    </row>
    <row r="65" spans="1:55">
      <c r="A65" s="18" t="s">
        <v>35</v>
      </c>
      <c r="B65">
        <f>'sales bud'!B21</f>
        <v>0</v>
      </c>
      <c r="C65" s="208"/>
      <c r="D65" s="208"/>
      <c r="E65" s="208"/>
      <c r="F65" s="208">
        <v>139200</v>
      </c>
      <c r="G65" s="208">
        <v>51404.9</v>
      </c>
      <c r="H65" s="208">
        <v>139200</v>
      </c>
      <c r="I65" s="208">
        <v>199400</v>
      </c>
      <c r="J65" s="208">
        <v>70734.929999999993</v>
      </c>
      <c r="K65" s="208">
        <v>209600</v>
      </c>
      <c r="L65" s="208">
        <v>132600</v>
      </c>
      <c r="M65" s="208">
        <v>44201.04</v>
      </c>
      <c r="N65" s="208">
        <v>62502.02</v>
      </c>
      <c r="O65" s="208">
        <v>0</v>
      </c>
      <c r="P65" s="208">
        <v>0</v>
      </c>
      <c r="Q65" s="208">
        <v>0</v>
      </c>
      <c r="R65" s="208"/>
      <c r="S65" s="208"/>
      <c r="T65" s="208"/>
      <c r="U65" s="2">
        <f t="shared" si="20"/>
        <v>471200</v>
      </c>
      <c r="V65" s="2">
        <f t="shared" si="20"/>
        <v>166340.87</v>
      </c>
      <c r="W65" s="2">
        <f t="shared" si="20"/>
        <v>411302.02</v>
      </c>
      <c r="Y65" s="208">
        <f>X65*VLOOKUP($A65,Лист9!$A$3:$B$138,2,0)</f>
        <v>0</v>
      </c>
      <c r="Z65" s="208">
        <f t="shared" si="14"/>
        <v>0</v>
      </c>
      <c r="AB65" s="208">
        <f>AA65*VLOOKUP($A65,Лист9!$A$3:$B$138,2,0)</f>
        <v>0</v>
      </c>
      <c r="AC65" s="208">
        <f t="shared" si="15"/>
        <v>0</v>
      </c>
      <c r="AE65" s="208">
        <f>AD65*VLOOKUP($A65,Лист9!$A$3:$B$138,2,0)</f>
        <v>0</v>
      </c>
      <c r="AF65" s="208">
        <f t="shared" si="16"/>
        <v>0</v>
      </c>
      <c r="AH65" s="208">
        <f>AG65*VLOOKUP($A65,Лист9!$A$3:$B$138,2,0)</f>
        <v>0</v>
      </c>
      <c r="AI65" s="208">
        <f t="shared" si="17"/>
        <v>0</v>
      </c>
      <c r="AK65" s="208">
        <f>AJ65*VLOOKUP($A65,Лист9!$A$3:$B$138,2,0)</f>
        <v>0</v>
      </c>
      <c r="AL65" s="208">
        <f t="shared" si="18"/>
        <v>0</v>
      </c>
      <c r="AN65" s="208">
        <f>AM65*VLOOKUP($A65,Лист9!$A$3:$B$138,2,0)</f>
        <v>0</v>
      </c>
      <c r="AO65" s="208">
        <f t="shared" si="19"/>
        <v>0</v>
      </c>
      <c r="AP65" s="2">
        <f t="shared" si="21"/>
        <v>0</v>
      </c>
      <c r="AQ65" s="2">
        <f t="shared" si="21"/>
        <v>0</v>
      </c>
      <c r="AR65" s="2">
        <f t="shared" si="21"/>
        <v>0</v>
      </c>
      <c r="AS65" s="3">
        <f t="shared" si="10"/>
        <v>471200</v>
      </c>
      <c r="AT65" s="3">
        <f t="shared" si="11"/>
        <v>166340.87</v>
      </c>
      <c r="AU65" s="3">
        <f t="shared" si="13"/>
        <v>411302.02</v>
      </c>
      <c r="AV65" s="3">
        <f>bud!AP65+bud!U65</f>
        <v>0</v>
      </c>
      <c r="AW65" s="3">
        <f>bud!AQ65+bud!V65</f>
        <v>0</v>
      </c>
      <c r="AX65" s="3">
        <f>bud!AR65+bud!W65</f>
        <v>0</v>
      </c>
      <c r="AY65" s="3">
        <f t="shared" si="12"/>
        <v>411302.02</v>
      </c>
      <c r="AZ65" s="3">
        <f t="shared" si="9"/>
        <v>59897.979999999981</v>
      </c>
      <c r="BA65"/>
      <c r="BC65" s="3"/>
    </row>
    <row r="66" spans="1:55">
      <c r="A66" s="18" t="s">
        <v>36</v>
      </c>
      <c r="B66">
        <f>'sales bud'!B29</f>
        <v>0</v>
      </c>
      <c r="C66" s="208"/>
      <c r="D66" s="208"/>
      <c r="E66" s="208">
        <v>37995.68</v>
      </c>
      <c r="F66" s="208"/>
      <c r="G66" s="208"/>
      <c r="H66" s="208"/>
      <c r="I66" s="208"/>
      <c r="J66" s="208">
        <f>I66*Лист9!$B33</f>
        <v>0</v>
      </c>
      <c r="K66" s="208">
        <v>0</v>
      </c>
      <c r="L66" s="208"/>
      <c r="M66" s="208"/>
      <c r="N66" s="208"/>
      <c r="O66" s="208"/>
      <c r="P66" s="208"/>
      <c r="Q66" s="208">
        <v>0</v>
      </c>
      <c r="R66" s="208"/>
      <c r="S66" s="208"/>
      <c r="T66" s="208"/>
      <c r="U66" s="2">
        <f t="shared" si="20"/>
        <v>0</v>
      </c>
      <c r="V66" s="2">
        <f t="shared" si="20"/>
        <v>0</v>
      </c>
      <c r="W66" s="2">
        <f t="shared" si="20"/>
        <v>37995.68</v>
      </c>
      <c r="X66" s="2">
        <v>23220</v>
      </c>
      <c r="Y66" s="208">
        <f>X66*VLOOKUP($A66,Лист9!$A$3:$B$138,2,0)</f>
        <v>7206.63951057129</v>
      </c>
      <c r="Z66" s="208">
        <f t="shared" si="14"/>
        <v>23220</v>
      </c>
      <c r="AA66" s="2">
        <v>92880</v>
      </c>
      <c r="AB66" s="208">
        <f>AA66*VLOOKUP($A66,Лист9!$A$3:$B$138,2,0)</f>
        <v>28826.55804228516</v>
      </c>
      <c r="AC66" s="208">
        <f t="shared" si="15"/>
        <v>92880</v>
      </c>
      <c r="AD66" s="2">
        <v>136620</v>
      </c>
      <c r="AE66" s="208">
        <f>AD66*VLOOKUP($A66,Лист9!$A$3:$B$138,2,0)</f>
        <v>42401.855724989218</v>
      </c>
      <c r="AF66" s="208">
        <f t="shared" si="16"/>
        <v>136620</v>
      </c>
      <c r="AG66" s="2">
        <v>181170</v>
      </c>
      <c r="AH66" s="208">
        <f>AG66*VLOOKUP($A66,Лист9!$A$3:$B$138,2,0)</f>
        <v>56228.547809224838</v>
      </c>
      <c r="AI66" s="208">
        <f t="shared" si="17"/>
        <v>181170</v>
      </c>
      <c r="AJ66" s="2">
        <v>71280</v>
      </c>
      <c r="AK66" s="208">
        <f>AJ66*VLOOKUP($A66,Лист9!$A$3:$B$138,2,0)</f>
        <v>22122.707334776984</v>
      </c>
      <c r="AL66" s="208">
        <f t="shared" si="18"/>
        <v>71280</v>
      </c>
      <c r="AN66" s="208">
        <f>AM66*VLOOKUP($A66,Лист9!$A$3:$B$138,2,0)</f>
        <v>0</v>
      </c>
      <c r="AO66" s="208">
        <f t="shared" si="19"/>
        <v>0</v>
      </c>
      <c r="AP66" s="2">
        <f t="shared" si="21"/>
        <v>505170</v>
      </c>
      <c r="AQ66" s="2">
        <f t="shared" si="21"/>
        <v>156786.3084218475</v>
      </c>
      <c r="AR66" s="2">
        <f t="shared" si="21"/>
        <v>505170</v>
      </c>
      <c r="AS66" s="3">
        <f t="shared" si="10"/>
        <v>505170</v>
      </c>
      <c r="AT66" s="3">
        <f t="shared" si="11"/>
        <v>156786.3084218475</v>
      </c>
      <c r="AU66" s="3">
        <f t="shared" si="13"/>
        <v>543165.68000000005</v>
      </c>
      <c r="AV66" s="3">
        <f>bud!AP66+bud!U66</f>
        <v>0</v>
      </c>
      <c r="AW66" s="3">
        <f>bud!AQ66+bud!V66</f>
        <v>0</v>
      </c>
      <c r="AX66" s="3">
        <f>bud!AR66+bud!W66</f>
        <v>0</v>
      </c>
      <c r="AY66" s="3">
        <f t="shared" si="12"/>
        <v>543165.68000000005</v>
      </c>
      <c r="AZ66" s="3">
        <f t="shared" si="9"/>
        <v>-37995.680000000051</v>
      </c>
      <c r="BA66"/>
      <c r="BC66" s="3"/>
    </row>
    <row r="67" spans="1:55">
      <c r="A67" s="18" t="s">
        <v>37</v>
      </c>
      <c r="B67">
        <f>'sales bud'!B39</f>
        <v>0</v>
      </c>
      <c r="C67" s="208"/>
      <c r="D67" s="208"/>
      <c r="E67" s="208">
        <v>60350.7</v>
      </c>
      <c r="F67" s="208"/>
      <c r="G67" s="208"/>
      <c r="H67" s="208"/>
      <c r="I67" s="208"/>
      <c r="J67" s="208">
        <f>I67*Лист9!$B44</f>
        <v>0</v>
      </c>
      <c r="K67" s="208">
        <v>0</v>
      </c>
      <c r="L67" s="208">
        <v>133200</v>
      </c>
      <c r="M67" s="208">
        <v>31268.76</v>
      </c>
      <c r="N67" s="208">
        <v>133200</v>
      </c>
      <c r="O67" s="208">
        <v>0</v>
      </c>
      <c r="P67" s="208">
        <v>0</v>
      </c>
      <c r="Q67" s="208">
        <v>255600</v>
      </c>
      <c r="R67" s="208">
        <v>255600</v>
      </c>
      <c r="S67" s="208">
        <v>59160.6</v>
      </c>
      <c r="T67" s="208"/>
      <c r="U67" s="2">
        <f t="shared" si="20"/>
        <v>388800</v>
      </c>
      <c r="V67" s="2">
        <f t="shared" si="20"/>
        <v>90429.36</v>
      </c>
      <c r="W67" s="2">
        <f t="shared" si="20"/>
        <v>449150.7</v>
      </c>
      <c r="X67" s="2">
        <v>36719.999999999993</v>
      </c>
      <c r="Y67" s="208">
        <f>X67*VLOOKUP($A67,Лист9!$A$3:$B$138,2,0)</f>
        <v>11396.546202763899</v>
      </c>
      <c r="Z67" s="208">
        <f t="shared" si="14"/>
        <v>36719.999999999993</v>
      </c>
      <c r="AA67" s="2">
        <v>146879.99999999997</v>
      </c>
      <c r="AB67" s="208">
        <f>AA67*VLOOKUP($A67,Лист9!$A$3:$B$138,2,0)</f>
        <v>45586.184811055595</v>
      </c>
      <c r="AC67" s="208">
        <f t="shared" si="15"/>
        <v>146879.99999999997</v>
      </c>
      <c r="AD67" s="2">
        <v>332640</v>
      </c>
      <c r="AE67" s="208">
        <f>AD67*VLOOKUP($A67,Лист9!$A$3:$B$138,2,0)</f>
        <v>103239.30089562593</v>
      </c>
      <c r="AF67" s="208">
        <f t="shared" si="16"/>
        <v>332640</v>
      </c>
      <c r="AG67" s="2">
        <v>65340</v>
      </c>
      <c r="AH67" s="208">
        <f>AG67*VLOOKUP($A67,Лист9!$A$3:$B$138,2,0)</f>
        <v>20279.148390212235</v>
      </c>
      <c r="AI67" s="208">
        <f t="shared" si="17"/>
        <v>65340</v>
      </c>
      <c r="AJ67" s="2">
        <v>0</v>
      </c>
      <c r="AK67" s="208">
        <f>AJ67*VLOOKUP($A67,Лист9!$A$3:$B$138,2,0)</f>
        <v>0</v>
      </c>
      <c r="AL67" s="208">
        <f t="shared" si="18"/>
        <v>0</v>
      </c>
      <c r="AN67" s="208">
        <f>AM67*VLOOKUP($A67,Лист9!$A$3:$B$138,2,0)</f>
        <v>0</v>
      </c>
      <c r="AO67" s="208">
        <f t="shared" si="19"/>
        <v>0</v>
      </c>
      <c r="AP67" s="2">
        <f t="shared" si="21"/>
        <v>581580</v>
      </c>
      <c r="AQ67" s="2">
        <f t="shared" si="21"/>
        <v>180501.18029965766</v>
      </c>
      <c r="AR67" s="2">
        <f t="shared" si="21"/>
        <v>581580</v>
      </c>
      <c r="AS67" s="3">
        <f t="shared" si="10"/>
        <v>970380</v>
      </c>
      <c r="AT67" s="3">
        <f t="shared" si="11"/>
        <v>270930.54029965767</v>
      </c>
      <c r="AU67" s="3">
        <f t="shared" si="13"/>
        <v>1030730.7</v>
      </c>
      <c r="AV67" s="3">
        <f>bud!AP67+bud!U67</f>
        <v>0</v>
      </c>
      <c r="AW67" s="3">
        <f>bud!AQ67+bud!V67</f>
        <v>0</v>
      </c>
      <c r="AX67" s="3">
        <f>bud!AR67+bud!W67</f>
        <v>0</v>
      </c>
      <c r="AY67" s="3">
        <f t="shared" si="12"/>
        <v>1030730.7</v>
      </c>
      <c r="AZ67" s="3">
        <f t="shared" si="9"/>
        <v>-60350.699999999953</v>
      </c>
      <c r="BA67"/>
      <c r="BC67" s="3"/>
    </row>
    <row r="68" spans="1:55">
      <c r="A68" s="18" t="s">
        <v>38</v>
      </c>
      <c r="B68">
        <f>'sales bud'!B67</f>
        <v>0</v>
      </c>
      <c r="C68" s="208"/>
      <c r="D68" s="208"/>
      <c r="E68" s="208"/>
      <c r="F68" s="208"/>
      <c r="G68" s="208"/>
      <c r="H68" s="208"/>
      <c r="I68" s="208">
        <v>454450</v>
      </c>
      <c r="J68" s="208">
        <v>166705.06</v>
      </c>
      <c r="K68" s="208">
        <v>454450</v>
      </c>
      <c r="L68" s="208">
        <v>231000</v>
      </c>
      <c r="M68" s="208">
        <v>83774.16</v>
      </c>
      <c r="N68" s="208">
        <v>231000</v>
      </c>
      <c r="O68" s="208">
        <v>0</v>
      </c>
      <c r="P68" s="208">
        <v>0</v>
      </c>
      <c r="Q68" s="208">
        <v>0</v>
      </c>
      <c r="R68" s="208"/>
      <c r="S68" s="208"/>
      <c r="T68" s="208"/>
      <c r="U68" s="2">
        <f t="shared" ref="U68:U100" si="22">C68+F68+I68+L68+O68+R68</f>
        <v>685450</v>
      </c>
      <c r="V68" s="2">
        <f t="shared" ref="V68:V100" si="23">D68+G68+J68+M68+P68+S68</f>
        <v>250479.22</v>
      </c>
      <c r="W68" s="2">
        <f t="shared" ref="W68:W100" si="24">E68+H68+K68+N68+Q68+T68</f>
        <v>685450</v>
      </c>
      <c r="Y68" s="208">
        <f>X68*VLOOKUP($A68,Лист9!$A$3:$B$138,2,0)</f>
        <v>0</v>
      </c>
      <c r="Z68" s="208">
        <f t="shared" si="14"/>
        <v>0</v>
      </c>
      <c r="AB68" s="208">
        <f>AA68*VLOOKUP($A68,Лист9!$A$3:$B$138,2,0)</f>
        <v>0</v>
      </c>
      <c r="AC68" s="208">
        <f t="shared" si="15"/>
        <v>0</v>
      </c>
      <c r="AD68" s="2">
        <v>10395</v>
      </c>
      <c r="AE68" s="208">
        <f>AD68*VLOOKUP($A68,Лист9!$A$3:$B$138,2,0)</f>
        <v>3226.2281529883103</v>
      </c>
      <c r="AF68" s="208">
        <f t="shared" si="16"/>
        <v>10395</v>
      </c>
      <c r="AG68" s="2">
        <v>65835</v>
      </c>
      <c r="AH68" s="208">
        <f>AG68*VLOOKUP($A68,Лист9!$A$3:$B$138,2,0)</f>
        <v>20432.778302259299</v>
      </c>
      <c r="AI68" s="208">
        <f t="shared" si="17"/>
        <v>65835</v>
      </c>
      <c r="AJ68" s="2">
        <v>370755</v>
      </c>
      <c r="AK68" s="208">
        <f>AJ68*VLOOKUP($A68,Лист9!$A$3:$B$138,2,0)</f>
        <v>115068.80412324973</v>
      </c>
      <c r="AL68" s="208">
        <f t="shared" si="18"/>
        <v>370755</v>
      </c>
      <c r="AN68" s="208">
        <f>AM68*VLOOKUP($A68,Лист9!$A$3:$B$138,2,0)</f>
        <v>0</v>
      </c>
      <c r="AO68" s="208">
        <f t="shared" si="19"/>
        <v>0</v>
      </c>
      <c r="AP68" s="2">
        <f t="shared" ref="AP68:AP100" si="25">X68+AA68+AD68+AG68+AJ68+AM68</f>
        <v>446985</v>
      </c>
      <c r="AQ68" s="2">
        <f t="shared" ref="AQ68:AQ100" si="26">Y68+AB68+AE68+AH68+AK68+AN68</f>
        <v>138727.81057849736</v>
      </c>
      <c r="AR68" s="2">
        <f t="shared" ref="AR68:AR100" si="27">Z68+AC68+AF68+AI68+AL68+AO68</f>
        <v>446985</v>
      </c>
      <c r="AS68" s="3">
        <f t="shared" si="10"/>
        <v>1132435</v>
      </c>
      <c r="AT68" s="3">
        <f t="shared" si="11"/>
        <v>389207.03057849733</v>
      </c>
      <c r="AU68" s="3">
        <f t="shared" si="13"/>
        <v>1132435</v>
      </c>
      <c r="AV68" s="3">
        <f>bud!AP68+bud!U68</f>
        <v>0</v>
      </c>
      <c r="AW68" s="3">
        <f>bud!AQ68+bud!V68</f>
        <v>0</v>
      </c>
      <c r="AX68" s="3">
        <f>bud!AR68+bud!W68</f>
        <v>0</v>
      </c>
      <c r="AY68" s="3">
        <f t="shared" si="12"/>
        <v>1132435</v>
      </c>
      <c r="AZ68" s="3">
        <f t="shared" ref="AZ68:AZ80" si="28">AS68-AU68</f>
        <v>0</v>
      </c>
      <c r="BA68"/>
      <c r="BC68" s="3"/>
    </row>
    <row r="69" spans="1:55">
      <c r="A69" s="18" t="s">
        <v>39</v>
      </c>
      <c r="B69">
        <f>'sales bud'!B68</f>
        <v>0</v>
      </c>
      <c r="C69" s="208"/>
      <c r="D69" s="208"/>
      <c r="E69" s="208"/>
      <c r="F69" s="208"/>
      <c r="G69" s="208"/>
      <c r="H69" s="208"/>
      <c r="I69" s="208">
        <v>168792</v>
      </c>
      <c r="J69" s="208">
        <v>63730.28</v>
      </c>
      <c r="K69" s="208">
        <v>168792</v>
      </c>
      <c r="L69" s="208">
        <v>304616</v>
      </c>
      <c r="M69" s="208">
        <v>110058</v>
      </c>
      <c r="N69" s="208">
        <v>304616</v>
      </c>
      <c r="O69" s="208">
        <v>436540</v>
      </c>
      <c r="P69" s="208">
        <v>159911.22</v>
      </c>
      <c r="Q69" s="208">
        <v>286368.28000000003</v>
      </c>
      <c r="R69" s="208"/>
      <c r="S69" s="208"/>
      <c r="T69" s="208"/>
      <c r="U69" s="2">
        <f t="shared" si="22"/>
        <v>909948</v>
      </c>
      <c r="V69" s="2">
        <f t="shared" si="23"/>
        <v>333699.5</v>
      </c>
      <c r="W69" s="2">
        <f t="shared" si="24"/>
        <v>759776.28</v>
      </c>
      <c r="Y69" s="208">
        <f>X69*VLOOKUP($A69,Лист9!$A$3:$B$138,2,0)</f>
        <v>0</v>
      </c>
      <c r="Z69" s="208">
        <f t="shared" si="14"/>
        <v>0</v>
      </c>
      <c r="AB69" s="208">
        <f>AA69*VLOOKUP($A69,Лист9!$A$3:$B$138,2,0)</f>
        <v>0</v>
      </c>
      <c r="AC69" s="208">
        <f t="shared" si="15"/>
        <v>0</v>
      </c>
      <c r="AE69" s="208">
        <f>AD69*VLOOKUP($A69,Лист9!$A$3:$B$138,2,0)</f>
        <v>0</v>
      </c>
      <c r="AF69" s="208">
        <f t="shared" si="16"/>
        <v>0</v>
      </c>
      <c r="AH69" s="208">
        <f>AG69*VLOOKUP($A69,Лист9!$A$3:$B$138,2,0)</f>
        <v>0</v>
      </c>
      <c r="AI69" s="208">
        <f t="shared" si="17"/>
        <v>0</v>
      </c>
      <c r="AK69" s="208">
        <f>AJ69*VLOOKUP($A69,Лист9!$A$3:$B$138,2,0)</f>
        <v>0</v>
      </c>
      <c r="AL69" s="208">
        <f t="shared" si="18"/>
        <v>0</v>
      </c>
      <c r="AN69" s="208">
        <f>AM69*VLOOKUP($A69,Лист9!$A$3:$B$138,2,0)</f>
        <v>0</v>
      </c>
      <c r="AO69" s="208">
        <f t="shared" si="19"/>
        <v>0</v>
      </c>
      <c r="AP69" s="2">
        <f t="shared" si="25"/>
        <v>0</v>
      </c>
      <c r="AQ69" s="2">
        <f t="shared" si="26"/>
        <v>0</v>
      </c>
      <c r="AR69" s="2">
        <f t="shared" si="27"/>
        <v>0</v>
      </c>
      <c r="AS69" s="3">
        <f t="shared" ref="AS69:AS100" si="29">U69+AP69</f>
        <v>909948</v>
      </c>
      <c r="AT69" s="3">
        <f t="shared" ref="AT69:AT100" si="30">V69+AQ69</f>
        <v>333699.5</v>
      </c>
      <c r="AU69" s="3">
        <f t="shared" ref="AU69:AU100" si="31">W69+AR69</f>
        <v>759776.28</v>
      </c>
      <c r="AV69" s="3">
        <f>bud!AP69+bud!U69</f>
        <v>0</v>
      </c>
      <c r="AW69" s="3">
        <f>bud!AQ69+bud!V69</f>
        <v>0</v>
      </c>
      <c r="AX69" s="3">
        <f>bud!AR69+bud!W69</f>
        <v>0</v>
      </c>
      <c r="AY69" s="3">
        <f t="shared" ref="AY69:AY100" si="32">AU69-AX69</f>
        <v>759776.28</v>
      </c>
      <c r="AZ69" s="3">
        <f t="shared" si="28"/>
        <v>150171.71999999997</v>
      </c>
      <c r="BA69"/>
      <c r="BC69" s="3"/>
    </row>
    <row r="70" spans="1:55">
      <c r="A70" s="18" t="s">
        <v>40</v>
      </c>
      <c r="B70">
        <f>'sales bud'!B69</f>
        <v>0</v>
      </c>
      <c r="C70" s="208"/>
      <c r="D70" s="208"/>
      <c r="E70" s="208"/>
      <c r="F70" s="208"/>
      <c r="G70" s="208"/>
      <c r="H70" s="208"/>
      <c r="I70" s="208"/>
      <c r="J70" s="208">
        <v>0</v>
      </c>
      <c r="K70" s="208"/>
      <c r="L70" s="208">
        <v>1187395</v>
      </c>
      <c r="M70" s="208">
        <v>461589.2</v>
      </c>
      <c r="N70" s="208">
        <v>1187395</v>
      </c>
      <c r="O70" s="208">
        <v>0</v>
      </c>
      <c r="P70" s="208">
        <v>0</v>
      </c>
      <c r="Q70" s="208">
        <v>0</v>
      </c>
      <c r="R70" s="208"/>
      <c r="S70" s="208"/>
      <c r="T70" s="208"/>
      <c r="U70" s="2">
        <f t="shared" si="22"/>
        <v>1187395</v>
      </c>
      <c r="V70" s="2">
        <f t="shared" si="23"/>
        <v>461589.2</v>
      </c>
      <c r="W70" s="2">
        <f t="shared" si="24"/>
        <v>1187395</v>
      </c>
      <c r="Y70" s="208">
        <f>X70*VLOOKUP($A70,Лист9!$A$3:$B$138,2,0)</f>
        <v>0</v>
      </c>
      <c r="Z70" s="208">
        <f t="shared" si="14"/>
        <v>0</v>
      </c>
      <c r="AB70" s="208">
        <f>AA70*VLOOKUP($A70,Лист9!$A$3:$B$138,2,0)</f>
        <v>0</v>
      </c>
      <c r="AC70" s="208">
        <f t="shared" si="15"/>
        <v>0</v>
      </c>
      <c r="AE70" s="208">
        <f>AD70*VLOOKUP($A70,Лист9!$A$3:$B$138,2,0)</f>
        <v>0</v>
      </c>
      <c r="AF70" s="208">
        <f t="shared" si="16"/>
        <v>0</v>
      </c>
      <c r="AH70" s="208">
        <f>AG70*VLOOKUP($A70,Лист9!$A$3:$B$138,2,0)</f>
        <v>0</v>
      </c>
      <c r="AI70" s="208">
        <f t="shared" si="17"/>
        <v>0</v>
      </c>
      <c r="AK70" s="208">
        <f>AJ70*VLOOKUP($A70,Лист9!$A$3:$B$138,2,0)</f>
        <v>0</v>
      </c>
      <c r="AL70" s="208">
        <f t="shared" si="18"/>
        <v>0</v>
      </c>
      <c r="AN70" s="208">
        <f>AM70*VLOOKUP($A70,Лист9!$A$3:$B$138,2,0)</f>
        <v>0</v>
      </c>
      <c r="AO70" s="208">
        <f t="shared" si="19"/>
        <v>0</v>
      </c>
      <c r="AP70" s="2">
        <f t="shared" si="25"/>
        <v>0</v>
      </c>
      <c r="AQ70" s="2">
        <f t="shared" si="26"/>
        <v>0</v>
      </c>
      <c r="AR70" s="2">
        <f t="shared" si="27"/>
        <v>0</v>
      </c>
      <c r="AS70" s="3">
        <f t="shared" si="29"/>
        <v>1187395</v>
      </c>
      <c r="AT70" s="3">
        <f t="shared" si="30"/>
        <v>461589.2</v>
      </c>
      <c r="AU70" s="3">
        <f t="shared" si="31"/>
        <v>1187395</v>
      </c>
      <c r="AV70" s="3">
        <f>bud!AP70+bud!U70</f>
        <v>0</v>
      </c>
      <c r="AW70" s="3">
        <f>bud!AQ70+bud!V70</f>
        <v>0</v>
      </c>
      <c r="AX70" s="3">
        <f>bud!AR70+bud!W70</f>
        <v>0</v>
      </c>
      <c r="AY70" s="3">
        <f t="shared" si="32"/>
        <v>1187395</v>
      </c>
      <c r="AZ70" s="3">
        <f t="shared" si="28"/>
        <v>0</v>
      </c>
      <c r="BA70"/>
      <c r="BC70" s="3"/>
    </row>
    <row r="71" spans="1:55">
      <c r="A71" s="18" t="s">
        <v>41</v>
      </c>
      <c r="B71">
        <f>'sales bud'!B70</f>
        <v>0</v>
      </c>
      <c r="C71" s="208"/>
      <c r="D71" s="208"/>
      <c r="E71" s="208"/>
      <c r="F71" s="208"/>
      <c r="G71" s="208"/>
      <c r="H71" s="208"/>
      <c r="I71" s="208"/>
      <c r="J71" s="208">
        <v>0</v>
      </c>
      <c r="K71" s="208"/>
      <c r="L71" s="208">
        <v>295550</v>
      </c>
      <c r="M71" s="208">
        <v>108667.51</v>
      </c>
      <c r="N71" s="208">
        <v>295550</v>
      </c>
      <c r="O71" s="208">
        <v>0</v>
      </c>
      <c r="P71" s="208">
        <v>0</v>
      </c>
      <c r="Q71" s="208">
        <v>0</v>
      </c>
      <c r="R71" s="208"/>
      <c r="S71" s="208"/>
      <c r="T71" s="208"/>
      <c r="U71" s="2">
        <f t="shared" si="22"/>
        <v>295550</v>
      </c>
      <c r="V71" s="2">
        <f t="shared" si="23"/>
        <v>108667.51</v>
      </c>
      <c r="W71" s="2">
        <f t="shared" si="24"/>
        <v>295550</v>
      </c>
      <c r="Y71" s="208">
        <f>X71*VLOOKUP($A71,Лист9!$A$3:$B$138,2,0)</f>
        <v>0</v>
      </c>
      <c r="Z71" s="208">
        <f t="shared" si="14"/>
        <v>0</v>
      </c>
      <c r="AB71" s="208">
        <f>AA71*VLOOKUP($A71,Лист9!$A$3:$B$138,2,0)</f>
        <v>0</v>
      </c>
      <c r="AC71" s="208">
        <f t="shared" si="15"/>
        <v>0</v>
      </c>
      <c r="AE71" s="208">
        <f>AD71*VLOOKUP($A71,Лист9!$A$3:$B$138,2,0)</f>
        <v>0</v>
      </c>
      <c r="AF71" s="208">
        <f t="shared" si="16"/>
        <v>0</v>
      </c>
      <c r="AH71" s="208">
        <f>AG71*VLOOKUP($A71,Лист9!$A$3:$B$138,2,0)</f>
        <v>0</v>
      </c>
      <c r="AI71" s="208">
        <f t="shared" si="17"/>
        <v>0</v>
      </c>
      <c r="AK71" s="208">
        <f>AJ71*VLOOKUP($A71,Лист9!$A$3:$B$138,2,0)</f>
        <v>0</v>
      </c>
      <c r="AL71" s="208">
        <f t="shared" si="18"/>
        <v>0</v>
      </c>
      <c r="AN71" s="208">
        <f>AM71*VLOOKUP($A71,Лист9!$A$3:$B$138,2,0)</f>
        <v>0</v>
      </c>
      <c r="AO71" s="208">
        <f t="shared" si="19"/>
        <v>0</v>
      </c>
      <c r="AP71" s="2">
        <f t="shared" si="25"/>
        <v>0</v>
      </c>
      <c r="AQ71" s="2">
        <f t="shared" si="26"/>
        <v>0</v>
      </c>
      <c r="AR71" s="2">
        <f t="shared" si="27"/>
        <v>0</v>
      </c>
      <c r="AS71" s="3">
        <f t="shared" si="29"/>
        <v>295550</v>
      </c>
      <c r="AT71" s="3">
        <f t="shared" si="30"/>
        <v>108667.51</v>
      </c>
      <c r="AU71" s="3">
        <f t="shared" si="31"/>
        <v>295550</v>
      </c>
      <c r="AV71" s="3">
        <f>bud!AP71+bud!U71</f>
        <v>0</v>
      </c>
      <c r="AW71" s="3">
        <f>bud!AQ71+bud!V71</f>
        <v>0</v>
      </c>
      <c r="AX71" s="3">
        <f>bud!AR71+bud!W71</f>
        <v>0</v>
      </c>
      <c r="AY71" s="3">
        <f t="shared" si="32"/>
        <v>295550</v>
      </c>
      <c r="AZ71" s="3">
        <f t="shared" si="28"/>
        <v>0</v>
      </c>
      <c r="BA71"/>
      <c r="BC71" s="3"/>
    </row>
    <row r="72" spans="1:55">
      <c r="A72" s="18" t="s">
        <v>42</v>
      </c>
      <c r="B72">
        <f>'sales bud'!B71</f>
        <v>0</v>
      </c>
      <c r="C72" s="208"/>
      <c r="D72" s="208"/>
      <c r="E72" s="208"/>
      <c r="F72" s="208"/>
      <c r="G72" s="208"/>
      <c r="H72" s="208"/>
      <c r="I72" s="208"/>
      <c r="J72" s="208">
        <v>0</v>
      </c>
      <c r="K72" s="208"/>
      <c r="L72" s="208">
        <v>325501</v>
      </c>
      <c r="M72" s="208">
        <v>128966.62</v>
      </c>
      <c r="N72" s="208">
        <v>325501</v>
      </c>
      <c r="O72" s="208">
        <v>0</v>
      </c>
      <c r="P72" s="208">
        <v>0</v>
      </c>
      <c r="Q72" s="208">
        <v>0</v>
      </c>
      <c r="R72" s="208"/>
      <c r="S72" s="208"/>
      <c r="T72" s="208"/>
      <c r="U72" s="2">
        <f t="shared" si="22"/>
        <v>325501</v>
      </c>
      <c r="V72" s="2">
        <f t="shared" si="23"/>
        <v>128966.62</v>
      </c>
      <c r="W72" s="2">
        <f t="shared" si="24"/>
        <v>325501</v>
      </c>
      <c r="Y72" s="208">
        <f>X72*VLOOKUP($A72,Лист9!$A$3:$B$138,2,0)</f>
        <v>0</v>
      </c>
      <c r="Z72" s="208">
        <f t="shared" si="14"/>
        <v>0</v>
      </c>
      <c r="AB72" s="208">
        <f>AA72*VLOOKUP($A72,Лист9!$A$3:$B$138,2,0)</f>
        <v>0</v>
      </c>
      <c r="AC72" s="208">
        <f t="shared" si="15"/>
        <v>0</v>
      </c>
      <c r="AE72" s="208">
        <f>AD72*VLOOKUP($A72,Лист9!$A$3:$B$138,2,0)</f>
        <v>0</v>
      </c>
      <c r="AF72" s="208">
        <f t="shared" si="16"/>
        <v>0</v>
      </c>
      <c r="AH72" s="208">
        <f>AG72*VLOOKUP($A72,Лист9!$A$3:$B$138,2,0)</f>
        <v>0</v>
      </c>
      <c r="AI72" s="208">
        <f t="shared" si="17"/>
        <v>0</v>
      </c>
      <c r="AK72" s="208">
        <f>AJ72*VLOOKUP($A72,Лист9!$A$3:$B$138,2,0)</f>
        <v>0</v>
      </c>
      <c r="AL72" s="208">
        <f t="shared" si="18"/>
        <v>0</v>
      </c>
      <c r="AN72" s="208">
        <f>AM72*VLOOKUP($A72,Лист9!$A$3:$B$138,2,0)</f>
        <v>0</v>
      </c>
      <c r="AO72" s="208">
        <f t="shared" si="19"/>
        <v>0</v>
      </c>
      <c r="AP72" s="2">
        <f t="shared" si="25"/>
        <v>0</v>
      </c>
      <c r="AQ72" s="2">
        <f t="shared" si="26"/>
        <v>0</v>
      </c>
      <c r="AR72" s="2">
        <f t="shared" si="27"/>
        <v>0</v>
      </c>
      <c r="AS72" s="3">
        <f t="shared" si="29"/>
        <v>325501</v>
      </c>
      <c r="AT72" s="3">
        <f t="shared" si="30"/>
        <v>128966.62</v>
      </c>
      <c r="AU72" s="3">
        <f t="shared" si="31"/>
        <v>325501</v>
      </c>
      <c r="AV72" s="3">
        <f>bud!AP72+bud!U72</f>
        <v>0</v>
      </c>
      <c r="AW72" s="3">
        <f>bud!AQ72+bud!V72</f>
        <v>0</v>
      </c>
      <c r="AX72" s="3">
        <f>bud!AR72+bud!W72</f>
        <v>0</v>
      </c>
      <c r="AY72" s="3">
        <f t="shared" si="32"/>
        <v>325501</v>
      </c>
      <c r="AZ72" s="3">
        <f t="shared" si="28"/>
        <v>0</v>
      </c>
      <c r="BA72"/>
      <c r="BC72" s="3"/>
    </row>
    <row r="73" spans="1:55">
      <c r="A73" s="18" t="s">
        <v>43</v>
      </c>
      <c r="B73">
        <f>'sales bud'!B72</f>
        <v>0</v>
      </c>
      <c r="C73" s="208"/>
      <c r="D73" s="208"/>
      <c r="E73" s="208"/>
      <c r="F73" s="208"/>
      <c r="G73" s="208"/>
      <c r="H73" s="208"/>
      <c r="I73" s="208"/>
      <c r="J73" s="208">
        <v>0</v>
      </c>
      <c r="K73" s="208"/>
      <c r="L73" s="208">
        <v>574400</v>
      </c>
      <c r="M73" s="208">
        <v>196737.03</v>
      </c>
      <c r="N73" s="208">
        <v>585650</v>
      </c>
      <c r="O73" s="208">
        <v>482900</v>
      </c>
      <c r="P73" s="208">
        <v>159303.10999999999</v>
      </c>
      <c r="Q73" s="208">
        <v>382900</v>
      </c>
      <c r="R73" s="208">
        <v>301100</v>
      </c>
      <c r="S73" s="208">
        <v>106500.14</v>
      </c>
      <c r="T73" s="208">
        <v>986196</v>
      </c>
      <c r="U73" s="2">
        <f t="shared" si="22"/>
        <v>1358400</v>
      </c>
      <c r="V73" s="2">
        <f t="shared" si="23"/>
        <v>462540.28</v>
      </c>
      <c r="W73" s="2">
        <f t="shared" si="24"/>
        <v>1954746</v>
      </c>
      <c r="Y73" s="208">
        <f>X73*VLOOKUP($A73,Лист9!$A$3:$B$138,2,0)</f>
        <v>0</v>
      </c>
      <c r="Z73" s="208">
        <f t="shared" si="14"/>
        <v>0</v>
      </c>
      <c r="AB73" s="208">
        <f>AA73*VLOOKUP($A73,Лист9!$A$3:$B$138,2,0)</f>
        <v>0</v>
      </c>
      <c r="AC73" s="208">
        <f t="shared" si="15"/>
        <v>0</v>
      </c>
      <c r="AD73" s="2">
        <v>20790</v>
      </c>
      <c r="AE73" s="208">
        <f>AD73*VLOOKUP($A73,Лист9!$A$3:$B$138,2,0)</f>
        <v>6452.4563059766206</v>
      </c>
      <c r="AF73" s="208">
        <f t="shared" si="16"/>
        <v>20790</v>
      </c>
      <c r="AH73" s="208">
        <f>AG73*VLOOKUP($A73,Лист9!$A$3:$B$138,2,0)</f>
        <v>0</v>
      </c>
      <c r="AI73" s="208">
        <f t="shared" si="17"/>
        <v>0</v>
      </c>
      <c r="AJ73" s="2">
        <v>84150</v>
      </c>
      <c r="AK73" s="208">
        <f>AJ73*VLOOKUP($A73,Лист9!$A$3:$B$138,2,0)</f>
        <v>26117.085048000605</v>
      </c>
      <c r="AL73" s="208">
        <f t="shared" si="18"/>
        <v>84150</v>
      </c>
      <c r="AN73" s="208">
        <f>AM73*VLOOKUP($A73,Лист9!$A$3:$B$138,2,0)</f>
        <v>0</v>
      </c>
      <c r="AO73" s="208">
        <f t="shared" si="19"/>
        <v>0</v>
      </c>
      <c r="AP73" s="2">
        <f t="shared" si="25"/>
        <v>104940</v>
      </c>
      <c r="AQ73" s="2">
        <f t="shared" si="26"/>
        <v>32569.541353977227</v>
      </c>
      <c r="AR73" s="2">
        <f t="shared" si="27"/>
        <v>104940</v>
      </c>
      <c r="AS73" s="3">
        <f t="shared" si="29"/>
        <v>1463340</v>
      </c>
      <c r="AT73" s="3">
        <f t="shared" si="30"/>
        <v>495109.82135397726</v>
      </c>
      <c r="AU73" s="3">
        <f t="shared" si="31"/>
        <v>2059686</v>
      </c>
      <c r="AV73" s="3">
        <f>bud!AP73+bud!U73</f>
        <v>0</v>
      </c>
      <c r="AW73" s="3">
        <f>bud!AQ73+bud!V73</f>
        <v>0</v>
      </c>
      <c r="AX73" s="3">
        <f>bud!AR73+bud!W73</f>
        <v>0</v>
      </c>
      <c r="AY73" s="3">
        <f t="shared" si="32"/>
        <v>2059686</v>
      </c>
      <c r="AZ73" s="3">
        <f t="shared" si="28"/>
        <v>-596346</v>
      </c>
      <c r="BA73"/>
      <c r="BC73" s="3"/>
    </row>
    <row r="74" spans="1:55">
      <c r="A74" s="18" t="s">
        <v>44</v>
      </c>
      <c r="B74">
        <f>'sales bud'!B73</f>
        <v>0</v>
      </c>
      <c r="C74" s="208"/>
      <c r="D74" s="208"/>
      <c r="E74" s="208"/>
      <c r="F74" s="208"/>
      <c r="G74" s="208"/>
      <c r="H74" s="208"/>
      <c r="I74" s="208"/>
      <c r="J74" s="208">
        <v>0</v>
      </c>
      <c r="K74" s="208"/>
      <c r="L74" s="208">
        <v>181550</v>
      </c>
      <c r="M74" s="208">
        <v>62557.96</v>
      </c>
      <c r="N74" s="208">
        <v>181550</v>
      </c>
      <c r="O74" s="208">
        <v>0</v>
      </c>
      <c r="P74" s="208">
        <v>0</v>
      </c>
      <c r="Q74" s="208">
        <v>0</v>
      </c>
      <c r="R74" s="208"/>
      <c r="S74" s="208"/>
      <c r="T74" s="208"/>
      <c r="U74" s="2">
        <f t="shared" si="22"/>
        <v>181550</v>
      </c>
      <c r="V74" s="2">
        <f t="shared" si="23"/>
        <v>62557.96</v>
      </c>
      <c r="W74" s="2">
        <f t="shared" si="24"/>
        <v>181550</v>
      </c>
      <c r="Y74" s="208">
        <f>X74*VLOOKUP($A74,Лист9!$A$3:$B$138,2,0)</f>
        <v>0</v>
      </c>
      <c r="Z74" s="208">
        <f t="shared" si="14"/>
        <v>0</v>
      </c>
      <c r="AB74" s="208">
        <f>AA74*VLOOKUP($A74,Лист9!$A$3:$B$138,2,0)</f>
        <v>0</v>
      </c>
      <c r="AC74" s="208">
        <f t="shared" si="15"/>
        <v>0</v>
      </c>
      <c r="AE74" s="208">
        <f>AD74*VLOOKUP($A74,Лист9!$A$3:$B$138,2,0)</f>
        <v>0</v>
      </c>
      <c r="AF74" s="208">
        <f t="shared" si="16"/>
        <v>0</v>
      </c>
      <c r="AH74" s="208">
        <f>AG74*VLOOKUP($A74,Лист9!$A$3:$B$138,2,0)</f>
        <v>0</v>
      </c>
      <c r="AI74" s="208">
        <f t="shared" si="17"/>
        <v>0</v>
      </c>
      <c r="AK74" s="208">
        <f>AJ74*VLOOKUP($A74,Лист9!$A$3:$B$138,2,0)</f>
        <v>0</v>
      </c>
      <c r="AL74" s="208">
        <f t="shared" si="18"/>
        <v>0</v>
      </c>
      <c r="AN74" s="208">
        <f>AM74*VLOOKUP($A74,Лист9!$A$3:$B$138,2,0)</f>
        <v>0</v>
      </c>
      <c r="AO74" s="208">
        <f t="shared" si="19"/>
        <v>0</v>
      </c>
      <c r="AP74" s="2">
        <f t="shared" si="25"/>
        <v>0</v>
      </c>
      <c r="AQ74" s="2">
        <f t="shared" si="26"/>
        <v>0</v>
      </c>
      <c r="AR74" s="2">
        <f t="shared" si="27"/>
        <v>0</v>
      </c>
      <c r="AS74" s="3">
        <f t="shared" si="29"/>
        <v>181550</v>
      </c>
      <c r="AT74" s="3">
        <f t="shared" si="30"/>
        <v>62557.96</v>
      </c>
      <c r="AU74" s="3">
        <f t="shared" si="31"/>
        <v>181550</v>
      </c>
      <c r="AV74" s="3">
        <f>bud!AP74+bud!U74</f>
        <v>0</v>
      </c>
      <c r="AW74" s="3">
        <f>bud!AQ74+bud!V74</f>
        <v>0</v>
      </c>
      <c r="AX74" s="3">
        <f>bud!AR74+bud!W74</f>
        <v>0</v>
      </c>
      <c r="AY74" s="3">
        <f t="shared" si="32"/>
        <v>181550</v>
      </c>
      <c r="AZ74" s="3">
        <f t="shared" si="28"/>
        <v>0</v>
      </c>
      <c r="BA74"/>
      <c r="BC74" s="3"/>
    </row>
    <row r="75" spans="1:55">
      <c r="A75" s="18" t="s">
        <v>45</v>
      </c>
      <c r="B75">
        <f>'sales bud'!B74</f>
        <v>0</v>
      </c>
      <c r="C75" s="208"/>
      <c r="D75" s="208"/>
      <c r="E75" s="208"/>
      <c r="F75" s="208"/>
      <c r="G75" s="208"/>
      <c r="H75" s="208"/>
      <c r="I75" s="208"/>
      <c r="J75" s="208">
        <v>0</v>
      </c>
      <c r="K75" s="208"/>
      <c r="L75" s="208">
        <v>201702.8</v>
      </c>
      <c r="M75" s="208">
        <v>75916.149999999994</v>
      </c>
      <c r="N75" s="208">
        <v>201702.8</v>
      </c>
      <c r="O75" s="208">
        <v>0</v>
      </c>
      <c r="P75" s="208">
        <v>0</v>
      </c>
      <c r="Q75" s="208">
        <v>0</v>
      </c>
      <c r="R75" s="208"/>
      <c r="S75" s="208"/>
      <c r="T75" s="208"/>
      <c r="U75" s="2">
        <f t="shared" si="22"/>
        <v>201702.8</v>
      </c>
      <c r="V75" s="2">
        <f t="shared" si="23"/>
        <v>75916.149999999994</v>
      </c>
      <c r="W75" s="2">
        <f t="shared" si="24"/>
        <v>201702.8</v>
      </c>
      <c r="Y75" s="208">
        <f>X75*VLOOKUP($A75,Лист9!$A$3:$B$138,2,0)</f>
        <v>0</v>
      </c>
      <c r="Z75" s="208">
        <f t="shared" si="14"/>
        <v>0</v>
      </c>
      <c r="AB75" s="208">
        <f>AA75*VLOOKUP($A75,Лист9!$A$3:$B$138,2,0)</f>
        <v>0</v>
      </c>
      <c r="AC75" s="208">
        <f t="shared" si="15"/>
        <v>0</v>
      </c>
      <c r="AE75" s="208">
        <f>AD75*VLOOKUP($A75,Лист9!$A$3:$B$138,2,0)</f>
        <v>0</v>
      </c>
      <c r="AF75" s="208">
        <f t="shared" si="16"/>
        <v>0</v>
      </c>
      <c r="AH75" s="208">
        <f>AG75*VLOOKUP($A75,Лист9!$A$3:$B$138,2,0)</f>
        <v>0</v>
      </c>
      <c r="AI75" s="208">
        <f t="shared" si="17"/>
        <v>0</v>
      </c>
      <c r="AK75" s="208">
        <f>AJ75*VLOOKUP($A75,Лист9!$A$3:$B$138,2,0)</f>
        <v>0</v>
      </c>
      <c r="AL75" s="208">
        <f t="shared" si="18"/>
        <v>0</v>
      </c>
      <c r="AN75" s="208">
        <f>AM75*VLOOKUP($A75,Лист9!$A$3:$B$138,2,0)</f>
        <v>0</v>
      </c>
      <c r="AO75" s="208">
        <f t="shared" si="19"/>
        <v>0</v>
      </c>
      <c r="AP75" s="2">
        <f t="shared" si="25"/>
        <v>0</v>
      </c>
      <c r="AQ75" s="2">
        <f t="shared" si="26"/>
        <v>0</v>
      </c>
      <c r="AR75" s="2">
        <f t="shared" si="27"/>
        <v>0</v>
      </c>
      <c r="AS75" s="3">
        <f t="shared" si="29"/>
        <v>201702.8</v>
      </c>
      <c r="AT75" s="3">
        <f t="shared" si="30"/>
        <v>75916.149999999994</v>
      </c>
      <c r="AU75" s="3">
        <f t="shared" si="31"/>
        <v>201702.8</v>
      </c>
      <c r="AV75" s="3">
        <f>bud!AP75+bud!U75</f>
        <v>0</v>
      </c>
      <c r="AW75" s="3">
        <f>bud!AQ75+bud!V75</f>
        <v>0</v>
      </c>
      <c r="AX75" s="3">
        <f>bud!AR75+bud!W75</f>
        <v>0</v>
      </c>
      <c r="AY75" s="3">
        <f t="shared" si="32"/>
        <v>201702.8</v>
      </c>
      <c r="AZ75" s="3">
        <f t="shared" si="28"/>
        <v>0</v>
      </c>
      <c r="BA75"/>
      <c r="BC75" s="3"/>
    </row>
    <row r="76" spans="1:55">
      <c r="A76" s="18" t="s">
        <v>46</v>
      </c>
      <c r="B76">
        <f>'sales bud'!B75</f>
        <v>0</v>
      </c>
      <c r="C76" s="208"/>
      <c r="D76" s="208"/>
      <c r="E76" s="208"/>
      <c r="F76" s="208"/>
      <c r="G76" s="208"/>
      <c r="H76" s="208"/>
      <c r="I76" s="208"/>
      <c r="J76" s="208">
        <v>0</v>
      </c>
      <c r="K76" s="208"/>
      <c r="L76" s="208">
        <v>962050</v>
      </c>
      <c r="M76" s="208">
        <v>354890.85</v>
      </c>
      <c r="N76" s="208">
        <v>962050</v>
      </c>
      <c r="O76" s="208">
        <v>0</v>
      </c>
      <c r="P76" s="208">
        <v>0</v>
      </c>
      <c r="Q76" s="208">
        <v>0</v>
      </c>
      <c r="R76" s="208"/>
      <c r="S76" s="208"/>
      <c r="T76" s="208"/>
      <c r="U76" s="2">
        <f t="shared" si="22"/>
        <v>962050</v>
      </c>
      <c r="V76" s="2">
        <f t="shared" si="23"/>
        <v>354890.85</v>
      </c>
      <c r="W76" s="2">
        <f t="shared" si="24"/>
        <v>962050</v>
      </c>
      <c r="Y76" s="208">
        <f>X76*VLOOKUP($A76,Лист9!$A$3:$B$138,2,0)</f>
        <v>0</v>
      </c>
      <c r="Z76" s="208">
        <f t="shared" si="14"/>
        <v>0</v>
      </c>
      <c r="AB76" s="208">
        <f>AA76*VLOOKUP($A76,Лист9!$A$3:$B$138,2,0)</f>
        <v>0</v>
      </c>
      <c r="AC76" s="208">
        <f t="shared" si="15"/>
        <v>0</v>
      </c>
      <c r="AE76" s="208">
        <f>AD76*VLOOKUP($A76,Лист9!$A$3:$B$138,2,0)</f>
        <v>0</v>
      </c>
      <c r="AF76" s="208">
        <f t="shared" si="16"/>
        <v>0</v>
      </c>
      <c r="AH76" s="208">
        <f>AG76*VLOOKUP($A76,Лист9!$A$3:$B$138,2,0)</f>
        <v>0</v>
      </c>
      <c r="AI76" s="208">
        <f t="shared" si="17"/>
        <v>0</v>
      </c>
      <c r="AK76" s="208">
        <f>AJ76*VLOOKUP($A76,Лист9!$A$3:$B$138,2,0)</f>
        <v>0</v>
      </c>
      <c r="AL76" s="208">
        <f t="shared" si="18"/>
        <v>0</v>
      </c>
      <c r="AN76" s="208">
        <f>AM76*VLOOKUP($A76,Лист9!$A$3:$B$138,2,0)</f>
        <v>0</v>
      </c>
      <c r="AO76" s="208">
        <f t="shared" si="19"/>
        <v>0</v>
      </c>
      <c r="AP76" s="2">
        <f t="shared" si="25"/>
        <v>0</v>
      </c>
      <c r="AQ76" s="2">
        <f t="shared" si="26"/>
        <v>0</v>
      </c>
      <c r="AR76" s="2">
        <f t="shared" si="27"/>
        <v>0</v>
      </c>
      <c r="AS76" s="3">
        <f t="shared" si="29"/>
        <v>962050</v>
      </c>
      <c r="AT76" s="3">
        <f t="shared" si="30"/>
        <v>354890.85</v>
      </c>
      <c r="AU76" s="3">
        <f t="shared" si="31"/>
        <v>962050</v>
      </c>
      <c r="AV76" s="3">
        <f>bud!AP76+bud!U76</f>
        <v>0</v>
      </c>
      <c r="AW76" s="3">
        <f>bud!AQ76+bud!V76</f>
        <v>0</v>
      </c>
      <c r="AX76" s="3">
        <f>bud!AR76+bud!W76</f>
        <v>0</v>
      </c>
      <c r="AY76" s="3">
        <f t="shared" si="32"/>
        <v>962050</v>
      </c>
      <c r="AZ76" s="3">
        <f t="shared" si="28"/>
        <v>0</v>
      </c>
      <c r="BA76"/>
      <c r="BC76" s="3"/>
    </row>
    <row r="77" spans="1:55">
      <c r="A77" s="18" t="s">
        <v>47</v>
      </c>
      <c r="B77">
        <f>'sales bud'!B76</f>
        <v>0</v>
      </c>
      <c r="C77" s="208"/>
      <c r="D77" s="208"/>
      <c r="E77" s="208"/>
      <c r="F77" s="208"/>
      <c r="G77" s="208"/>
      <c r="H77" s="208"/>
      <c r="I77" s="208"/>
      <c r="J77" s="208">
        <v>0</v>
      </c>
      <c r="K77" s="208"/>
      <c r="L77" s="208">
        <v>277315</v>
      </c>
      <c r="M77" s="208">
        <v>83673.34</v>
      </c>
      <c r="N77" s="208">
        <v>277315</v>
      </c>
      <c r="O77" s="208">
        <v>0</v>
      </c>
      <c r="P77" s="208">
        <v>0</v>
      </c>
      <c r="Q77" s="208">
        <v>0</v>
      </c>
      <c r="R77" s="208"/>
      <c r="S77" s="208"/>
      <c r="T77" s="208"/>
      <c r="U77" s="2">
        <f t="shared" si="22"/>
        <v>277315</v>
      </c>
      <c r="V77" s="2">
        <f t="shared" si="23"/>
        <v>83673.34</v>
      </c>
      <c r="W77" s="2">
        <f t="shared" si="24"/>
        <v>277315</v>
      </c>
      <c r="X77" s="2">
        <v>59692.5</v>
      </c>
      <c r="Y77" s="208">
        <f>X77*VLOOKUP($A77,Лист9!$A$3:$B$138,2,0)</f>
        <v>18526.370757311659</v>
      </c>
      <c r="Z77" s="208">
        <f t="shared" ref="Z77:Z80" si="33">X77</f>
        <v>59692.5</v>
      </c>
      <c r="AA77" s="2">
        <v>238770</v>
      </c>
      <c r="AB77" s="208">
        <f>AA77*VLOOKUP($A77,Лист9!$A$3:$B$138,2,0)</f>
        <v>74105.483029246636</v>
      </c>
      <c r="AC77" s="208">
        <f t="shared" ref="AC77:AC80" si="34">AA77</f>
        <v>238770</v>
      </c>
      <c r="AD77" s="2">
        <v>368280</v>
      </c>
      <c r="AE77" s="208">
        <f>AD77*VLOOKUP($A77,Лист9!$A$3:$B$138,2,0)</f>
        <v>114300.65456301442</v>
      </c>
      <c r="AF77" s="208">
        <f t="shared" ref="AF77:AF85" si="35">AD77</f>
        <v>368280</v>
      </c>
      <c r="AH77" s="208">
        <f>AG77*VLOOKUP($A77,Лист9!$A$3:$B$138,2,0)</f>
        <v>0</v>
      </c>
      <c r="AI77" s="208">
        <f t="shared" ref="AI77:AI81" si="36">AG77</f>
        <v>0</v>
      </c>
      <c r="AJ77" s="2">
        <v>55440</v>
      </c>
      <c r="AK77" s="208">
        <f>AJ77*VLOOKUP($A77,Лист9!$A$3:$B$138,2,0)</f>
        <v>17206.550149270988</v>
      </c>
      <c r="AL77" s="208">
        <f t="shared" ref="AL77:AL81" si="37">AJ77</f>
        <v>55440</v>
      </c>
      <c r="AN77" s="208">
        <f>AM77*VLOOKUP($A77,Лист9!$A$3:$B$138,2,0)</f>
        <v>0</v>
      </c>
      <c r="AO77" s="208">
        <f t="shared" ref="AO77:AO81" si="38">AM77</f>
        <v>0</v>
      </c>
      <c r="AP77" s="2">
        <f t="shared" si="25"/>
        <v>722182.5</v>
      </c>
      <c r="AQ77" s="2">
        <f t="shared" si="26"/>
        <v>224139.05849884369</v>
      </c>
      <c r="AR77" s="2">
        <f t="shared" si="27"/>
        <v>722182.5</v>
      </c>
      <c r="AS77" s="3">
        <f t="shared" si="29"/>
        <v>999497.5</v>
      </c>
      <c r="AT77" s="3">
        <f t="shared" si="30"/>
        <v>307812.39849884366</v>
      </c>
      <c r="AU77" s="3">
        <f t="shared" si="31"/>
        <v>999497.5</v>
      </c>
      <c r="AV77" s="3">
        <f>bud!AP77+bud!U77</f>
        <v>0</v>
      </c>
      <c r="AW77" s="3">
        <f>bud!AQ77+bud!V77</f>
        <v>0</v>
      </c>
      <c r="AX77" s="3">
        <f>bud!AR77+bud!W77</f>
        <v>0</v>
      </c>
      <c r="AY77" s="3">
        <f t="shared" si="32"/>
        <v>999497.5</v>
      </c>
      <c r="AZ77" s="3">
        <f t="shared" si="28"/>
        <v>0</v>
      </c>
      <c r="BA77"/>
      <c r="BC77" s="3"/>
    </row>
    <row r="78" spans="1:55">
      <c r="A78" s="18" t="s">
        <v>48</v>
      </c>
      <c r="B78">
        <f>'sales bud'!B77</f>
        <v>0</v>
      </c>
      <c r="C78" s="208"/>
      <c r="D78" s="208"/>
      <c r="E78" s="208"/>
      <c r="F78" s="208"/>
      <c r="G78" s="208"/>
      <c r="H78" s="208"/>
      <c r="I78" s="208"/>
      <c r="J78" s="208">
        <v>0</v>
      </c>
      <c r="K78" s="208"/>
      <c r="L78" s="208"/>
      <c r="M78" s="208"/>
      <c r="N78" s="208"/>
      <c r="O78" s="208">
        <v>99495</v>
      </c>
      <c r="P78" s="208">
        <v>37791.96</v>
      </c>
      <c r="Q78" s="208">
        <v>99495</v>
      </c>
      <c r="R78" s="208"/>
      <c r="S78" s="208"/>
      <c r="T78" s="208"/>
      <c r="U78" s="2">
        <f t="shared" si="22"/>
        <v>99495</v>
      </c>
      <c r="V78" s="2">
        <f t="shared" si="23"/>
        <v>37791.96</v>
      </c>
      <c r="W78" s="2">
        <f t="shared" si="24"/>
        <v>99495</v>
      </c>
      <c r="Y78" s="208">
        <f>X78*VLOOKUP($A78,Лист9!$A$3:$B$138,2,0)</f>
        <v>0</v>
      </c>
      <c r="Z78" s="208">
        <f t="shared" si="33"/>
        <v>0</v>
      </c>
      <c r="AB78" s="208">
        <f>AA78*VLOOKUP($A78,Лист9!$A$3:$B$138,2,0)</f>
        <v>0</v>
      </c>
      <c r="AC78" s="208">
        <f t="shared" si="34"/>
        <v>0</v>
      </c>
      <c r="AE78" s="208">
        <f>AD78*VLOOKUP($A78,Лист9!$A$3:$B$138,2,0)</f>
        <v>0</v>
      </c>
      <c r="AF78" s="208">
        <f t="shared" si="35"/>
        <v>0</v>
      </c>
      <c r="AH78" s="208">
        <f>AG78*VLOOKUP($A78,Лист9!$A$3:$B$138,2,0)</f>
        <v>0</v>
      </c>
      <c r="AI78" s="208">
        <f t="shared" si="36"/>
        <v>0</v>
      </c>
      <c r="AK78" s="208">
        <f>AJ78*VLOOKUP($A78,Лист9!$A$3:$B$138,2,0)</f>
        <v>0</v>
      </c>
      <c r="AL78" s="208">
        <f t="shared" si="37"/>
        <v>0</v>
      </c>
      <c r="AN78" s="208">
        <f>AM78*VLOOKUP($A78,Лист9!$A$3:$B$138,2,0)</f>
        <v>0</v>
      </c>
      <c r="AO78" s="208">
        <f t="shared" si="38"/>
        <v>0</v>
      </c>
      <c r="AP78" s="2">
        <f t="shared" si="25"/>
        <v>0</v>
      </c>
      <c r="AQ78" s="2">
        <f t="shared" si="26"/>
        <v>0</v>
      </c>
      <c r="AR78" s="2">
        <f t="shared" si="27"/>
        <v>0</v>
      </c>
      <c r="AS78" s="3">
        <f t="shared" si="29"/>
        <v>99495</v>
      </c>
      <c r="AT78" s="3">
        <f t="shared" si="30"/>
        <v>37791.96</v>
      </c>
      <c r="AU78" s="3">
        <f t="shared" si="31"/>
        <v>99495</v>
      </c>
      <c r="AV78" s="3">
        <f>bud!AP78+bud!U78</f>
        <v>0</v>
      </c>
      <c r="AW78" s="3">
        <f>bud!AQ78+bud!V78</f>
        <v>0</v>
      </c>
      <c r="AX78" s="3">
        <f>bud!AR78+bud!W78</f>
        <v>0</v>
      </c>
      <c r="AY78" s="3">
        <f t="shared" si="32"/>
        <v>99495</v>
      </c>
      <c r="AZ78" s="3">
        <f t="shared" si="28"/>
        <v>0</v>
      </c>
      <c r="BA78"/>
      <c r="BC78" s="3"/>
    </row>
    <row r="79" spans="1:55">
      <c r="A79" s="18" t="s">
        <v>49</v>
      </c>
      <c r="B79">
        <f>'sales bud'!B78</f>
        <v>0</v>
      </c>
      <c r="C79" s="208"/>
      <c r="D79" s="208"/>
      <c r="E79" s="208"/>
      <c r="F79" s="208"/>
      <c r="G79" s="208"/>
      <c r="H79" s="208"/>
      <c r="I79" s="208"/>
      <c r="J79" s="208">
        <v>0</v>
      </c>
      <c r="K79" s="208"/>
      <c r="L79" s="208"/>
      <c r="M79" s="208"/>
      <c r="N79" s="208"/>
      <c r="O79" s="208">
        <v>0</v>
      </c>
      <c r="P79" s="208">
        <v>0</v>
      </c>
      <c r="Q79" s="208">
        <v>0</v>
      </c>
      <c r="R79" s="208"/>
      <c r="S79" s="208"/>
      <c r="T79" s="208"/>
      <c r="U79" s="2">
        <f t="shared" si="22"/>
        <v>0</v>
      </c>
      <c r="V79" s="2">
        <f t="shared" si="23"/>
        <v>0</v>
      </c>
      <c r="W79" s="2">
        <f t="shared" si="24"/>
        <v>0</v>
      </c>
      <c r="X79" s="2">
        <v>57278.94545454545</v>
      </c>
      <c r="Y79" s="208">
        <f>X79*VLOOKUP($A79,Лист9!$A$3:$B$138,2,0)</f>
        <v>20856.539602547695</v>
      </c>
      <c r="Z79" s="208">
        <f t="shared" si="33"/>
        <v>57278.94545454545</v>
      </c>
      <c r="AA79" s="2">
        <v>229115.7818181818</v>
      </c>
      <c r="AB79" s="208">
        <f>AA79*VLOOKUP($A79,Лист9!$A$3:$B$138,2,0)</f>
        <v>83426.158410190779</v>
      </c>
      <c r="AC79" s="208">
        <f t="shared" si="34"/>
        <v>229115.7818181818</v>
      </c>
      <c r="AD79" s="2">
        <v>255284.99999999997</v>
      </c>
      <c r="AE79" s="208">
        <f>AD79*VLOOKUP($A79,Лист9!$A$3:$B$138,2,0)</f>
        <v>92954.953520602314</v>
      </c>
      <c r="AF79" s="208">
        <f t="shared" si="35"/>
        <v>255284.99999999997</v>
      </c>
      <c r="AH79" s="208">
        <f>AG79*VLOOKUP($A79,Лист9!$A$3:$B$138,2,0)</f>
        <v>0</v>
      </c>
      <c r="AI79" s="208">
        <f t="shared" si="36"/>
        <v>0</v>
      </c>
      <c r="AJ79" s="2">
        <v>57173.399999999994</v>
      </c>
      <c r="AK79" s="208">
        <f>AJ79*VLOOKUP($A79,Лист9!$A$3:$B$138,2,0)</f>
        <v>20818.108152123332</v>
      </c>
      <c r="AL79" s="208">
        <f t="shared" si="37"/>
        <v>57173.399999999994</v>
      </c>
      <c r="AN79" s="208">
        <f>AM79*VLOOKUP($A79,Лист9!$A$3:$B$138,2,0)</f>
        <v>0</v>
      </c>
      <c r="AO79" s="208">
        <f t="shared" si="38"/>
        <v>0</v>
      </c>
      <c r="AP79" s="2">
        <f t="shared" si="25"/>
        <v>598853.1272727272</v>
      </c>
      <c r="AQ79" s="2">
        <f t="shared" si="26"/>
        <v>218055.75968546415</v>
      </c>
      <c r="AR79" s="2">
        <f t="shared" si="27"/>
        <v>598853.1272727272</v>
      </c>
      <c r="AS79" s="3">
        <f t="shared" si="29"/>
        <v>598853.1272727272</v>
      </c>
      <c r="AT79" s="3">
        <f t="shared" si="30"/>
        <v>218055.75968546415</v>
      </c>
      <c r="AU79" s="3">
        <f t="shared" si="31"/>
        <v>598853.1272727272</v>
      </c>
      <c r="AV79" s="3">
        <f>bud!AP79+bud!U79</f>
        <v>0</v>
      </c>
      <c r="AW79" s="3">
        <f>bud!AQ79+bud!V79</f>
        <v>0</v>
      </c>
      <c r="AX79" s="3">
        <f>bud!AR79+bud!W79</f>
        <v>0</v>
      </c>
      <c r="AY79" s="3">
        <f t="shared" si="32"/>
        <v>598853.1272727272</v>
      </c>
      <c r="AZ79" s="3">
        <f t="shared" si="28"/>
        <v>0</v>
      </c>
      <c r="BA79"/>
      <c r="BC79" s="3"/>
    </row>
    <row r="80" spans="1:55">
      <c r="A80" s="18" t="s">
        <v>50</v>
      </c>
      <c r="B80">
        <f>'sales bud'!B79</f>
        <v>0</v>
      </c>
      <c r="C80" s="208"/>
      <c r="D80" s="208"/>
      <c r="E80" s="208"/>
      <c r="F80" s="208"/>
      <c r="G80" s="208"/>
      <c r="H80" s="208"/>
      <c r="I80" s="208"/>
      <c r="J80" s="208">
        <v>0</v>
      </c>
      <c r="K80" s="208"/>
      <c r="L80" s="208"/>
      <c r="M80" s="208"/>
      <c r="N80" s="208"/>
      <c r="O80" s="208">
        <v>516240</v>
      </c>
      <c r="P80" s="208">
        <v>170791.99</v>
      </c>
      <c r="Q80" s="208">
        <v>516240</v>
      </c>
      <c r="R80" s="208">
        <v>74058.240000000005</v>
      </c>
      <c r="S80" s="208">
        <v>21287.42</v>
      </c>
      <c r="T80" s="208">
        <v>74058.240000000005</v>
      </c>
      <c r="U80" s="2">
        <f t="shared" si="22"/>
        <v>590298.24</v>
      </c>
      <c r="V80" s="2">
        <f t="shared" si="23"/>
        <v>192079.40999999997</v>
      </c>
      <c r="W80" s="2">
        <f t="shared" si="24"/>
        <v>590298.24</v>
      </c>
      <c r="Y80" s="208">
        <f>X80*VLOOKUP($A80,Лист9!$A$3:$B$138,2,0)</f>
        <v>0</v>
      </c>
      <c r="Z80" s="208">
        <f t="shared" si="33"/>
        <v>0</v>
      </c>
      <c r="AB80" s="208">
        <f>AA80*VLOOKUP($A80,Лист9!$A$3:$B$138,2,0)</f>
        <v>0</v>
      </c>
      <c r="AC80" s="208">
        <f t="shared" si="34"/>
        <v>0</v>
      </c>
      <c r="AE80" s="208">
        <f>AD80*VLOOKUP($A80,Лист9!$A$3:$B$138,2,0)</f>
        <v>0</v>
      </c>
      <c r="AF80" s="208">
        <f t="shared" si="35"/>
        <v>0</v>
      </c>
      <c r="AH80" s="208">
        <f>AG80*VLOOKUP($A80,Лист9!$A$3:$B$138,2,0)</f>
        <v>0</v>
      </c>
      <c r="AI80" s="208">
        <f t="shared" si="36"/>
        <v>0</v>
      </c>
      <c r="AK80" s="208">
        <f>AJ80*VLOOKUP($A80,Лист9!$A$3:$B$138,2,0)</f>
        <v>0</v>
      </c>
      <c r="AL80" s="208">
        <f t="shared" si="37"/>
        <v>0</v>
      </c>
      <c r="AN80" s="208">
        <f>AM80*VLOOKUP($A80,Лист9!$A$3:$B$138,2,0)</f>
        <v>0</v>
      </c>
      <c r="AO80" s="208">
        <f t="shared" si="38"/>
        <v>0</v>
      </c>
      <c r="AP80" s="2">
        <f t="shared" si="25"/>
        <v>0</v>
      </c>
      <c r="AQ80" s="2">
        <f t="shared" si="26"/>
        <v>0</v>
      </c>
      <c r="AR80" s="2">
        <f t="shared" si="27"/>
        <v>0</v>
      </c>
      <c r="AS80" s="3">
        <f t="shared" si="29"/>
        <v>590298.24</v>
      </c>
      <c r="AT80" s="3">
        <f t="shared" si="30"/>
        <v>192079.40999999997</v>
      </c>
      <c r="AU80" s="3">
        <f t="shared" si="31"/>
        <v>590298.24</v>
      </c>
      <c r="AV80" s="3">
        <f>bud!AP80+bud!U80</f>
        <v>0</v>
      </c>
      <c r="AW80" s="3">
        <f>bud!AQ80+bud!V80</f>
        <v>0</v>
      </c>
      <c r="AX80" s="3">
        <f>bud!AR80+bud!W80</f>
        <v>0</v>
      </c>
      <c r="AY80" s="3">
        <f t="shared" si="32"/>
        <v>590298.24</v>
      </c>
      <c r="AZ80" s="3">
        <f t="shared" si="28"/>
        <v>0</v>
      </c>
      <c r="BA80"/>
      <c r="BC80" s="3"/>
    </row>
    <row r="81" spans="1:55">
      <c r="A81" t="s">
        <v>51</v>
      </c>
      <c r="B81">
        <f>'sales bud'!B80</f>
        <v>0</v>
      </c>
      <c r="C81" s="208"/>
      <c r="D81" s="208"/>
      <c r="E81" s="208"/>
      <c r="F81" s="208"/>
      <c r="G81" s="208"/>
      <c r="H81" s="208"/>
      <c r="I81" s="208"/>
      <c r="J81" s="208">
        <v>0</v>
      </c>
      <c r="K81" s="208"/>
      <c r="L81" s="208"/>
      <c r="M81" s="208"/>
      <c r="N81" s="208"/>
      <c r="O81" s="208"/>
      <c r="P81" s="208">
        <v>0</v>
      </c>
      <c r="Q81" s="208"/>
      <c r="R81" s="208"/>
      <c r="S81" s="208"/>
      <c r="T81" s="208"/>
      <c r="U81" s="2">
        <f t="shared" si="22"/>
        <v>0</v>
      </c>
      <c r="V81" s="2">
        <f t="shared" si="23"/>
        <v>0</v>
      </c>
      <c r="W81" s="2">
        <f t="shared" si="24"/>
        <v>0</v>
      </c>
      <c r="X81" s="2">
        <v>3000000</v>
      </c>
      <c r="Y81" s="208">
        <f>X81*VLOOKUP($A81,Лист9!$A$3:$B$138,2,0)</f>
        <v>-690000</v>
      </c>
      <c r="Z81" s="2">
        <v>3000000</v>
      </c>
      <c r="AB81" s="208">
        <f>AA81*VLOOKUP($A81,Лист9!$A$3:$B$138,2,0)</f>
        <v>0</v>
      </c>
      <c r="AE81" s="208">
        <f>AD81*VLOOKUP($A81,Лист9!$A$3:$B$138,2,0)</f>
        <v>0</v>
      </c>
      <c r="AF81" s="208">
        <f t="shared" si="35"/>
        <v>0</v>
      </c>
      <c r="AH81" s="208">
        <f>AG81*VLOOKUP($A81,Лист9!$A$3:$B$138,2,0)</f>
        <v>0</v>
      </c>
      <c r="AI81" s="208">
        <f t="shared" si="36"/>
        <v>0</v>
      </c>
      <c r="AK81" s="208">
        <f>AJ81*VLOOKUP($A81,Лист9!$A$3:$B$138,2,0)</f>
        <v>0</v>
      </c>
      <c r="AL81" s="208">
        <f t="shared" si="37"/>
        <v>0</v>
      </c>
      <c r="AN81" s="208">
        <f>AM81*VLOOKUP($A81,Лист9!$A$3:$B$138,2,0)</f>
        <v>0</v>
      </c>
      <c r="AO81" s="208">
        <f t="shared" si="38"/>
        <v>0</v>
      </c>
      <c r="AP81" s="2">
        <f t="shared" si="25"/>
        <v>3000000</v>
      </c>
      <c r="AQ81" s="2">
        <f t="shared" si="26"/>
        <v>-690000</v>
      </c>
      <c r="AR81" s="2">
        <f t="shared" si="27"/>
        <v>3000000</v>
      </c>
      <c r="AS81" s="3">
        <f t="shared" si="29"/>
        <v>3000000</v>
      </c>
      <c r="AT81" s="3">
        <f t="shared" si="30"/>
        <v>-690000</v>
      </c>
      <c r="AU81" s="3">
        <f t="shared" si="31"/>
        <v>3000000</v>
      </c>
      <c r="AV81" s="3">
        <f>bud!AP81+bud!U81</f>
        <v>0</v>
      </c>
      <c r="AW81" s="3">
        <f>bud!AQ81+bud!V81</f>
        <v>0</v>
      </c>
      <c r="AX81" s="3">
        <f>bud!AR81+bud!W81</f>
        <v>0</v>
      </c>
      <c r="AY81" s="3">
        <f t="shared" si="32"/>
        <v>3000000</v>
      </c>
      <c r="AZ81" s="3">
        <f t="shared" ref="AZ81:AZ100" si="39">AV81-AX81</f>
        <v>0</v>
      </c>
      <c r="BA81"/>
      <c r="BC81" s="3"/>
    </row>
    <row r="82" spans="1:55">
      <c r="A82" s="36" t="s">
        <v>52</v>
      </c>
      <c r="B82" s="36">
        <f>'sales bud'!B81</f>
        <v>0</v>
      </c>
      <c r="C82" s="208"/>
      <c r="D82" s="208"/>
      <c r="E82" s="208"/>
      <c r="F82" s="208"/>
      <c r="G82" s="208"/>
      <c r="H82" s="208"/>
      <c r="I82" s="208"/>
      <c r="J82" s="208">
        <v>0</v>
      </c>
      <c r="K82" s="208"/>
      <c r="L82" s="208"/>
      <c r="M82" s="208"/>
      <c r="N82" s="208"/>
      <c r="O82" s="208"/>
      <c r="P82" s="208">
        <v>0</v>
      </c>
      <c r="Q82" s="208"/>
      <c r="R82" s="208"/>
      <c r="S82" s="208"/>
      <c r="T82" s="208"/>
      <c r="U82" s="2">
        <f t="shared" si="22"/>
        <v>0</v>
      </c>
      <c r="V82" s="2">
        <f t="shared" si="23"/>
        <v>0</v>
      </c>
      <c r="W82" s="2">
        <f t="shared" si="24"/>
        <v>0</v>
      </c>
      <c r="X82" s="38"/>
      <c r="Y82" s="37"/>
      <c r="Z82" s="38"/>
      <c r="AA82" s="38"/>
      <c r="AB82" s="37"/>
      <c r="AC82" s="38"/>
      <c r="AE82" s="37"/>
      <c r="AF82" s="208">
        <f t="shared" si="35"/>
        <v>0</v>
      </c>
      <c r="AG82" s="2">
        <v>200000</v>
      </c>
      <c r="AH82" s="37">
        <v>50000</v>
      </c>
      <c r="AI82" s="38">
        <v>150000</v>
      </c>
      <c r="AJ82" s="2">
        <v>146667</v>
      </c>
      <c r="AK82" s="37">
        <v>36667</v>
      </c>
      <c r="AL82" s="38">
        <v>110000</v>
      </c>
      <c r="AM82" s="2">
        <v>100000</v>
      </c>
      <c r="AN82" s="37">
        <v>25000</v>
      </c>
      <c r="AO82" s="38">
        <v>75000</v>
      </c>
      <c r="AP82" s="2">
        <f t="shared" si="25"/>
        <v>446667</v>
      </c>
      <c r="AQ82" s="2">
        <f t="shared" si="26"/>
        <v>111667</v>
      </c>
      <c r="AR82" s="2">
        <f t="shared" si="27"/>
        <v>335000</v>
      </c>
      <c r="AS82" s="3">
        <f t="shared" si="29"/>
        <v>446667</v>
      </c>
      <c r="AT82" s="3">
        <f t="shared" si="30"/>
        <v>111667</v>
      </c>
      <c r="AU82" s="3">
        <f t="shared" si="31"/>
        <v>335000</v>
      </c>
      <c r="AV82" s="3">
        <f>bud!AP82+bud!U82</f>
        <v>0</v>
      </c>
      <c r="AW82" s="3">
        <f>bud!AQ82+bud!V82</f>
        <v>0</v>
      </c>
      <c r="AX82" s="3">
        <f>bud!AR82+bud!W82</f>
        <v>0</v>
      </c>
      <c r="AY82" s="3">
        <f t="shared" si="32"/>
        <v>335000</v>
      </c>
      <c r="AZ82" s="3">
        <f t="shared" si="39"/>
        <v>0</v>
      </c>
      <c r="BA82"/>
    </row>
    <row r="83" spans="1:55">
      <c r="A83" s="36" t="s">
        <v>53</v>
      </c>
      <c r="B83" s="36">
        <f>'sales bud'!B82</f>
        <v>0</v>
      </c>
      <c r="C83" s="208"/>
      <c r="D83" s="208"/>
      <c r="E83" s="208"/>
      <c r="F83" s="208"/>
      <c r="G83" s="208"/>
      <c r="H83" s="208"/>
      <c r="I83" s="208"/>
      <c r="J83" s="208">
        <v>0</v>
      </c>
      <c r="K83" s="208"/>
      <c r="L83" s="208"/>
      <c r="M83" s="208"/>
      <c r="N83" s="208"/>
      <c r="O83" s="208"/>
      <c r="P83" s="208">
        <v>0</v>
      </c>
      <c r="Q83" s="208"/>
      <c r="R83" s="208"/>
      <c r="S83" s="208"/>
      <c r="T83" s="208"/>
      <c r="U83" s="2">
        <f t="shared" si="22"/>
        <v>0</v>
      </c>
      <c r="V83" s="2">
        <f t="shared" si="23"/>
        <v>0</v>
      </c>
      <c r="W83" s="2">
        <f t="shared" si="24"/>
        <v>0</v>
      </c>
      <c r="X83" s="38"/>
      <c r="Y83" s="37"/>
      <c r="Z83" s="38"/>
      <c r="AA83" s="38"/>
      <c r="AB83" s="37"/>
      <c r="AC83" s="38"/>
      <c r="AE83" s="37"/>
      <c r="AF83" s="208">
        <f t="shared" si="35"/>
        <v>0</v>
      </c>
      <c r="AH83" s="37"/>
      <c r="AI83" s="38"/>
      <c r="AK83" s="37"/>
      <c r="AL83" s="38"/>
      <c r="AN83" s="37"/>
      <c r="AO83" s="38"/>
      <c r="AP83" s="2">
        <f t="shared" si="25"/>
        <v>0</v>
      </c>
      <c r="AQ83" s="2">
        <f t="shared" si="26"/>
        <v>0</v>
      </c>
      <c r="AR83" s="2">
        <f t="shared" si="27"/>
        <v>0</v>
      </c>
      <c r="AS83" s="3">
        <f t="shared" si="29"/>
        <v>0</v>
      </c>
      <c r="AT83" s="3">
        <f t="shared" si="30"/>
        <v>0</v>
      </c>
      <c r="AU83" s="3">
        <f t="shared" si="31"/>
        <v>0</v>
      </c>
      <c r="AV83" s="3">
        <f>bud!AP83+bud!U83</f>
        <v>0</v>
      </c>
      <c r="AW83" s="3">
        <f>bud!AQ83+bud!V83</f>
        <v>0</v>
      </c>
      <c r="AX83" s="3">
        <f>bud!AR83+bud!W83</f>
        <v>0</v>
      </c>
      <c r="AY83" s="3">
        <f t="shared" si="32"/>
        <v>0</v>
      </c>
      <c r="AZ83" s="3">
        <f t="shared" si="39"/>
        <v>0</v>
      </c>
      <c r="BA83"/>
    </row>
    <row r="84" spans="1:55">
      <c r="A84" t="s">
        <v>54</v>
      </c>
      <c r="B84">
        <f>'sales bud'!B83</f>
        <v>0</v>
      </c>
      <c r="C84" s="208"/>
      <c r="D84" s="208"/>
      <c r="E84" s="208"/>
      <c r="F84" s="208"/>
      <c r="G84" s="208"/>
      <c r="H84" s="208"/>
      <c r="I84" s="208"/>
      <c r="J84" s="208">
        <v>0</v>
      </c>
      <c r="K84" s="208"/>
      <c r="L84" s="208"/>
      <c r="M84" s="208"/>
      <c r="N84" s="208"/>
      <c r="O84" s="208"/>
      <c r="P84" s="208">
        <v>0</v>
      </c>
      <c r="Q84" s="208"/>
      <c r="R84" s="208">
        <v>154605</v>
      </c>
      <c r="S84" s="208">
        <v>57342.64</v>
      </c>
      <c r="T84" s="2">
        <v>154605</v>
      </c>
      <c r="U84" s="2">
        <f t="shared" si="22"/>
        <v>154605</v>
      </c>
      <c r="V84" s="2">
        <f t="shared" si="23"/>
        <v>57342.64</v>
      </c>
      <c r="W84" s="2" t="e">
        <f>E84+H84+K84+N84+Q84+#REF!</f>
        <v>#REF!</v>
      </c>
      <c r="Y84" s="208"/>
      <c r="AB84" s="208"/>
      <c r="AE84" s="208"/>
      <c r="AF84" s="208">
        <f t="shared" si="35"/>
        <v>0</v>
      </c>
      <c r="AH84" s="208"/>
      <c r="AK84" s="208"/>
      <c r="AN84" s="208"/>
      <c r="AP84" s="2">
        <f t="shared" si="25"/>
        <v>0</v>
      </c>
      <c r="AQ84" s="2">
        <f t="shared" si="26"/>
        <v>0</v>
      </c>
      <c r="AR84" s="2">
        <f>T84+AC84+AF84+AI84+AL84+AO84</f>
        <v>154605</v>
      </c>
      <c r="AS84" s="3">
        <f t="shared" si="29"/>
        <v>154605</v>
      </c>
      <c r="AT84" s="3">
        <f t="shared" si="30"/>
        <v>57342.64</v>
      </c>
      <c r="AU84" s="3" t="e">
        <f t="shared" si="31"/>
        <v>#REF!</v>
      </c>
      <c r="AV84" s="3">
        <f>bud!AP84+bud!U84</f>
        <v>0</v>
      </c>
      <c r="AW84" s="3">
        <f>bud!AQ84+bud!V84</f>
        <v>0</v>
      </c>
      <c r="AX84" s="3">
        <f>bud!AR84+bud!W84</f>
        <v>0</v>
      </c>
      <c r="AY84" s="3" t="e">
        <f t="shared" si="32"/>
        <v>#REF!</v>
      </c>
      <c r="AZ84" s="3">
        <f t="shared" si="39"/>
        <v>0</v>
      </c>
      <c r="BA84"/>
    </row>
    <row r="85" spans="1:55">
      <c r="A85" t="s">
        <v>55</v>
      </c>
      <c r="B85">
        <f>'sales bud'!B84</f>
        <v>0</v>
      </c>
      <c r="C85" s="208"/>
      <c r="D85" s="208"/>
      <c r="E85" s="208"/>
      <c r="F85" s="208"/>
      <c r="G85" s="208"/>
      <c r="H85" s="208"/>
      <c r="I85" s="208"/>
      <c r="J85" s="208">
        <v>0</v>
      </c>
      <c r="K85" s="208"/>
      <c r="L85" s="208"/>
      <c r="M85" s="208"/>
      <c r="N85" s="208"/>
      <c r="O85" s="208"/>
      <c r="P85" s="208">
        <v>0</v>
      </c>
      <c r="Q85" s="208"/>
      <c r="R85" s="208">
        <v>612546</v>
      </c>
      <c r="S85" s="208">
        <v>202875.97</v>
      </c>
      <c r="T85" s="208">
        <v>617746</v>
      </c>
      <c r="U85" s="2">
        <f t="shared" si="22"/>
        <v>612546</v>
      </c>
      <c r="V85" s="2">
        <f t="shared" si="23"/>
        <v>202875.97</v>
      </c>
      <c r="W85" s="2">
        <f t="shared" si="24"/>
        <v>617746</v>
      </c>
      <c r="Y85" s="208"/>
      <c r="AB85" s="208"/>
      <c r="AE85" s="208"/>
      <c r="AF85" s="208">
        <f t="shared" si="35"/>
        <v>0</v>
      </c>
      <c r="AH85" s="208"/>
      <c r="AK85" s="208"/>
      <c r="AN85" s="208"/>
      <c r="AP85" s="2">
        <f t="shared" si="25"/>
        <v>0</v>
      </c>
      <c r="AQ85" s="2">
        <f t="shared" si="26"/>
        <v>0</v>
      </c>
      <c r="AR85" s="2">
        <f t="shared" si="27"/>
        <v>0</v>
      </c>
      <c r="AS85" s="3">
        <f t="shared" si="29"/>
        <v>612546</v>
      </c>
      <c r="AT85" s="3">
        <f t="shared" si="30"/>
        <v>202875.97</v>
      </c>
      <c r="AU85" s="3">
        <f t="shared" si="31"/>
        <v>617746</v>
      </c>
      <c r="AV85" s="3">
        <f>bud!AP85+bud!U85</f>
        <v>0</v>
      </c>
      <c r="AW85" s="3">
        <f>bud!AQ85+bud!V85</f>
        <v>0</v>
      </c>
      <c r="AX85" s="3">
        <f>bud!AR85+bud!W85</f>
        <v>0</v>
      </c>
      <c r="AY85" s="3">
        <f t="shared" si="32"/>
        <v>617746</v>
      </c>
      <c r="AZ85" s="3">
        <f t="shared" si="39"/>
        <v>0</v>
      </c>
      <c r="BA85"/>
    </row>
    <row r="86" spans="1:55">
      <c r="A86">
        <f>'sales bud'!A85</f>
        <v>0</v>
      </c>
      <c r="B86">
        <f>'sales bud'!B85</f>
        <v>0</v>
      </c>
      <c r="C86" s="208"/>
      <c r="D86" s="208"/>
      <c r="E86" s="208"/>
      <c r="F86" s="208"/>
      <c r="G86" s="208"/>
      <c r="H86" s="208"/>
      <c r="I86" s="208"/>
      <c r="J86" s="208">
        <v>0</v>
      </c>
      <c r="K86" s="208"/>
      <c r="L86" s="208"/>
      <c r="M86" s="208"/>
      <c r="N86" s="208"/>
      <c r="O86" s="208"/>
      <c r="P86" s="208">
        <v>0</v>
      </c>
      <c r="Q86" s="208"/>
      <c r="R86" s="208"/>
      <c r="S86" s="208">
        <v>0</v>
      </c>
      <c r="T86" s="208"/>
      <c r="U86" s="2">
        <f t="shared" si="22"/>
        <v>0</v>
      </c>
      <c r="V86" s="2">
        <f t="shared" si="23"/>
        <v>0</v>
      </c>
      <c r="W86" s="2">
        <f t="shared" si="24"/>
        <v>0</v>
      </c>
      <c r="Y86" s="208">
        <f>X86*VLOOKUP($A86,Лист9!$A$3:$B$138,2,0)</f>
        <v>0</v>
      </c>
      <c r="AB86" s="208">
        <f>AA86*VLOOKUP($A86,Лист9!$A$3:$B$138,2,0)</f>
        <v>0</v>
      </c>
      <c r="AE86" s="208">
        <f>AD86*VLOOKUP($A86,Лист9!$A$3:$B$138,2,0)</f>
        <v>0</v>
      </c>
      <c r="AH86" s="208">
        <f>AG86*VLOOKUP($A86,Лист9!$A$3:$B$138,2,0)</f>
        <v>0</v>
      </c>
      <c r="AK86" s="208">
        <f>AJ86*VLOOKUP($A86,Лист9!$A$3:$B$138,2,0)</f>
        <v>0</v>
      </c>
      <c r="AN86" s="208">
        <f>AM86*VLOOKUP($A86,Лист9!$A$3:$B$138,2,0)</f>
        <v>0</v>
      </c>
      <c r="AP86" s="2">
        <f t="shared" si="25"/>
        <v>0</v>
      </c>
      <c r="AQ86" s="2">
        <f t="shared" si="26"/>
        <v>0</v>
      </c>
      <c r="AR86" s="2">
        <f t="shared" si="27"/>
        <v>0</v>
      </c>
      <c r="AS86" s="3">
        <f t="shared" si="29"/>
        <v>0</v>
      </c>
      <c r="AT86" s="3">
        <f t="shared" si="30"/>
        <v>0</v>
      </c>
      <c r="AU86" s="3">
        <f t="shared" si="31"/>
        <v>0</v>
      </c>
      <c r="AV86" s="3">
        <f>bud!AP86+bud!U86</f>
        <v>0</v>
      </c>
      <c r="AW86" s="3">
        <f>bud!AQ86+bud!V86</f>
        <v>0</v>
      </c>
      <c r="AX86" s="3">
        <f>bud!AR86+bud!W86</f>
        <v>0</v>
      </c>
      <c r="AY86" s="3">
        <f t="shared" si="32"/>
        <v>0</v>
      </c>
      <c r="AZ86" s="3">
        <f t="shared" si="39"/>
        <v>0</v>
      </c>
      <c r="BA86"/>
    </row>
    <row r="87" spans="1:55">
      <c r="A87">
        <f>'sales bud'!A86</f>
        <v>0</v>
      </c>
      <c r="B87">
        <f>'sales bud'!B86</f>
        <v>0</v>
      </c>
      <c r="C87" s="208"/>
      <c r="D87" s="208"/>
      <c r="E87" s="208"/>
      <c r="F87" s="208"/>
      <c r="G87" s="208"/>
      <c r="H87" s="208"/>
      <c r="I87" s="208"/>
      <c r="J87" s="208">
        <v>0</v>
      </c>
      <c r="K87" s="208"/>
      <c r="L87" s="208"/>
      <c r="M87" s="208"/>
      <c r="N87" s="208"/>
      <c r="O87" s="208"/>
      <c r="P87" s="208">
        <v>0</v>
      </c>
      <c r="Q87" s="208"/>
      <c r="R87" s="208"/>
      <c r="S87" s="208">
        <v>0</v>
      </c>
      <c r="T87" s="208"/>
      <c r="U87" s="2">
        <f t="shared" si="22"/>
        <v>0</v>
      </c>
      <c r="V87" s="2">
        <f t="shared" si="23"/>
        <v>0</v>
      </c>
      <c r="W87" s="2">
        <f t="shared" si="24"/>
        <v>0</v>
      </c>
      <c r="Y87" s="208">
        <f>X87*VLOOKUP($A87,Лист9!$A$3:$B$138,2,0)</f>
        <v>0</v>
      </c>
      <c r="AB87" s="208">
        <f>AA87*VLOOKUP($A87,Лист9!$A$3:$B$138,2,0)</f>
        <v>0</v>
      </c>
      <c r="AE87" s="208">
        <f>AD87*VLOOKUP($A87,Лист9!$A$3:$B$138,2,0)</f>
        <v>0</v>
      </c>
      <c r="AH87" s="208">
        <f>AG87*VLOOKUP($A87,Лист9!$A$3:$B$138,2,0)</f>
        <v>0</v>
      </c>
      <c r="AK87" s="208">
        <f>AJ87*VLOOKUP($A87,Лист9!$A$3:$B$138,2,0)</f>
        <v>0</v>
      </c>
      <c r="AN87" s="208">
        <f>AM87*VLOOKUP($A87,Лист9!$A$3:$B$138,2,0)</f>
        <v>0</v>
      </c>
      <c r="AP87" s="2">
        <f t="shared" si="25"/>
        <v>0</v>
      </c>
      <c r="AQ87" s="2">
        <f t="shared" si="26"/>
        <v>0</v>
      </c>
      <c r="AR87" s="2">
        <f t="shared" si="27"/>
        <v>0</v>
      </c>
      <c r="AS87" s="3">
        <f t="shared" si="29"/>
        <v>0</v>
      </c>
      <c r="AT87" s="3">
        <f t="shared" si="30"/>
        <v>0</v>
      </c>
      <c r="AU87" s="3">
        <f t="shared" si="31"/>
        <v>0</v>
      </c>
      <c r="AV87" s="3">
        <f>bud!AP87+bud!U87</f>
        <v>0</v>
      </c>
      <c r="AW87" s="3">
        <f>bud!AQ87+bud!V87</f>
        <v>0</v>
      </c>
      <c r="AX87" s="3">
        <f>bud!AR87+bud!W87</f>
        <v>0</v>
      </c>
      <c r="AY87" s="3">
        <f t="shared" si="32"/>
        <v>0</v>
      </c>
      <c r="AZ87" s="3">
        <f t="shared" si="39"/>
        <v>0</v>
      </c>
      <c r="BA87"/>
    </row>
    <row r="88" spans="1:55">
      <c r="A88">
        <f>'sales bud'!A87</f>
        <v>0</v>
      </c>
      <c r="B88">
        <f>'sales bud'!B87</f>
        <v>0</v>
      </c>
      <c r="C88" s="208"/>
      <c r="D88" s="208"/>
      <c r="E88" s="208"/>
      <c r="F88" s="208"/>
      <c r="G88" s="208"/>
      <c r="H88" s="208"/>
      <c r="I88" s="208"/>
      <c r="J88" s="208">
        <v>0</v>
      </c>
      <c r="K88" s="208"/>
      <c r="L88" s="208"/>
      <c r="M88" s="208"/>
      <c r="N88" s="208"/>
      <c r="O88" s="208"/>
      <c r="P88" s="208">
        <v>0</v>
      </c>
      <c r="Q88" s="208"/>
      <c r="R88" s="208"/>
      <c r="S88" s="208">
        <v>0</v>
      </c>
      <c r="T88" s="208"/>
      <c r="U88" s="2">
        <f t="shared" si="22"/>
        <v>0</v>
      </c>
      <c r="V88" s="2">
        <f t="shared" si="23"/>
        <v>0</v>
      </c>
      <c r="W88" s="2">
        <f t="shared" si="24"/>
        <v>0</v>
      </c>
      <c r="Y88" s="208">
        <f>X88*VLOOKUP($A88,Лист9!$A$3:$B$138,2,0)</f>
        <v>0</v>
      </c>
      <c r="AB88" s="208">
        <f>AA88*VLOOKUP($A88,Лист9!$A$3:$B$138,2,0)</f>
        <v>0</v>
      </c>
      <c r="AE88" s="208">
        <f>AD88*VLOOKUP($A88,Лист9!$A$3:$B$138,2,0)</f>
        <v>0</v>
      </c>
      <c r="AH88" s="208">
        <f>AG88*VLOOKUP($A88,Лист9!$A$3:$B$138,2,0)</f>
        <v>0</v>
      </c>
      <c r="AK88" s="208">
        <f>AJ88*VLOOKUP($A88,Лист9!$A$3:$B$138,2,0)</f>
        <v>0</v>
      </c>
      <c r="AN88" s="208">
        <f>AM88*VLOOKUP($A88,Лист9!$A$3:$B$138,2,0)</f>
        <v>0</v>
      </c>
      <c r="AP88" s="2">
        <f t="shared" si="25"/>
        <v>0</v>
      </c>
      <c r="AQ88" s="2">
        <f t="shared" si="26"/>
        <v>0</v>
      </c>
      <c r="AR88" s="2">
        <f t="shared" si="27"/>
        <v>0</v>
      </c>
      <c r="AS88" s="3">
        <f t="shared" si="29"/>
        <v>0</v>
      </c>
      <c r="AT88" s="3">
        <f t="shared" si="30"/>
        <v>0</v>
      </c>
      <c r="AU88" s="3">
        <f t="shared" si="31"/>
        <v>0</v>
      </c>
      <c r="AV88" s="3">
        <f>bud!AP88+bud!U88</f>
        <v>0</v>
      </c>
      <c r="AW88" s="3">
        <f>bud!AQ88+bud!V88</f>
        <v>0</v>
      </c>
      <c r="AX88" s="3">
        <f>bud!AR88+bud!W88</f>
        <v>0</v>
      </c>
      <c r="AY88" s="3">
        <f t="shared" si="32"/>
        <v>0</v>
      </c>
      <c r="AZ88" s="3">
        <f t="shared" si="39"/>
        <v>0</v>
      </c>
      <c r="BA88"/>
    </row>
    <row r="89" spans="1:55">
      <c r="A89">
        <f>'sales bud'!A88</f>
        <v>0</v>
      </c>
      <c r="B89">
        <f>'sales bud'!B88</f>
        <v>0</v>
      </c>
      <c r="C89" s="208"/>
      <c r="D89" s="208"/>
      <c r="E89" s="208"/>
      <c r="F89" s="208"/>
      <c r="G89" s="208"/>
      <c r="H89" s="208"/>
      <c r="I89" s="208"/>
      <c r="J89" s="208">
        <v>0</v>
      </c>
      <c r="K89" s="208"/>
      <c r="L89" s="208"/>
      <c r="M89" s="208"/>
      <c r="N89" s="208"/>
      <c r="O89" s="208"/>
      <c r="P89" s="208">
        <v>0</v>
      </c>
      <c r="Q89" s="208"/>
      <c r="R89" s="208"/>
      <c r="S89" s="208">
        <v>0</v>
      </c>
      <c r="T89" s="208"/>
      <c r="U89" s="2">
        <f t="shared" si="22"/>
        <v>0</v>
      </c>
      <c r="V89" s="2">
        <f t="shared" si="23"/>
        <v>0</v>
      </c>
      <c r="W89" s="2">
        <f t="shared" si="24"/>
        <v>0</v>
      </c>
      <c r="Y89" s="208">
        <f>X89*VLOOKUP($A89,Лист9!$A$3:$B$138,2,0)</f>
        <v>0</v>
      </c>
      <c r="AB89" s="208">
        <f>AA89*VLOOKUP($A89,Лист9!$A$3:$B$138,2,0)</f>
        <v>0</v>
      </c>
      <c r="AE89" s="208">
        <f>AD89*VLOOKUP($A89,Лист9!$A$3:$B$138,2,0)</f>
        <v>0</v>
      </c>
      <c r="AH89" s="208">
        <f>AG89*VLOOKUP($A89,Лист9!$A$3:$B$138,2,0)</f>
        <v>0</v>
      </c>
      <c r="AK89" s="208">
        <f>AJ89*VLOOKUP($A89,Лист9!$A$3:$B$138,2,0)</f>
        <v>0</v>
      </c>
      <c r="AN89" s="208">
        <f>AM89*VLOOKUP($A89,Лист9!$A$3:$B$138,2,0)</f>
        <v>0</v>
      </c>
      <c r="AP89" s="2">
        <f t="shared" si="25"/>
        <v>0</v>
      </c>
      <c r="AQ89" s="2">
        <f t="shared" si="26"/>
        <v>0</v>
      </c>
      <c r="AR89" s="2">
        <f t="shared" si="27"/>
        <v>0</v>
      </c>
      <c r="AS89" s="3">
        <f t="shared" si="29"/>
        <v>0</v>
      </c>
      <c r="AT89" s="3">
        <f t="shared" si="30"/>
        <v>0</v>
      </c>
      <c r="AU89" s="3">
        <f t="shared" si="31"/>
        <v>0</v>
      </c>
      <c r="AV89" s="3">
        <f>bud!AP89+bud!U89</f>
        <v>0</v>
      </c>
      <c r="AW89" s="3">
        <f>bud!AQ89+bud!V89</f>
        <v>0</v>
      </c>
      <c r="AX89" s="3">
        <f>bud!AR89+bud!W89</f>
        <v>0</v>
      </c>
      <c r="AY89" s="3">
        <f t="shared" si="32"/>
        <v>0</v>
      </c>
      <c r="AZ89" s="3">
        <f t="shared" si="39"/>
        <v>0</v>
      </c>
      <c r="BA89"/>
    </row>
    <row r="90" spans="1:55">
      <c r="A90">
        <f>'sales bud'!A89</f>
        <v>0</v>
      </c>
      <c r="B90">
        <f>'sales bud'!B89</f>
        <v>0</v>
      </c>
      <c r="C90" s="208"/>
      <c r="D90" s="208"/>
      <c r="E90" s="208"/>
      <c r="F90" s="208"/>
      <c r="G90" s="208"/>
      <c r="H90" s="208"/>
      <c r="I90" s="208"/>
      <c r="J90" s="208">
        <f>I90*Лист9!$B63</f>
        <v>0</v>
      </c>
      <c r="K90" s="208"/>
      <c r="L90" s="208"/>
      <c r="M90" s="208"/>
      <c r="N90" s="208"/>
      <c r="O90" s="208"/>
      <c r="P90" s="208">
        <f>O90*Лист9!$B63</f>
        <v>0</v>
      </c>
      <c r="Q90" s="208"/>
      <c r="R90" s="208"/>
      <c r="S90" s="208">
        <v>0</v>
      </c>
      <c r="T90" s="208"/>
      <c r="U90" s="2">
        <f t="shared" si="22"/>
        <v>0</v>
      </c>
      <c r="V90" s="2">
        <f t="shared" si="23"/>
        <v>0</v>
      </c>
      <c r="W90" s="2">
        <f t="shared" si="24"/>
        <v>0</v>
      </c>
      <c r="Y90" s="208">
        <f>X90*VLOOKUP($A90,Лист9!$A$3:$B$138,2,0)</f>
        <v>0</v>
      </c>
      <c r="AB90" s="208">
        <f>AA90*VLOOKUP($A90,Лист9!$A$3:$B$138,2,0)</f>
        <v>0</v>
      </c>
      <c r="AE90" s="208">
        <f>AD90*VLOOKUP($A90,Лист9!$A$3:$B$138,2,0)</f>
        <v>0</v>
      </c>
      <c r="AH90" s="208">
        <f>AG90*VLOOKUP($A90,Лист9!$A$3:$B$138,2,0)</f>
        <v>0</v>
      </c>
      <c r="AK90" s="208">
        <f>AJ90*VLOOKUP($A90,Лист9!$A$3:$B$138,2,0)</f>
        <v>0</v>
      </c>
      <c r="AN90" s="208">
        <f>AM90*VLOOKUP($A90,Лист9!$A$3:$B$138,2,0)</f>
        <v>0</v>
      </c>
      <c r="AP90" s="2">
        <f t="shared" si="25"/>
        <v>0</v>
      </c>
      <c r="AQ90" s="2">
        <f t="shared" si="26"/>
        <v>0</v>
      </c>
      <c r="AR90" s="2">
        <f t="shared" si="27"/>
        <v>0</v>
      </c>
      <c r="AS90" s="3">
        <f t="shared" si="29"/>
        <v>0</v>
      </c>
      <c r="AT90" s="3">
        <f t="shared" si="30"/>
        <v>0</v>
      </c>
      <c r="AU90" s="3">
        <f t="shared" si="31"/>
        <v>0</v>
      </c>
      <c r="AV90" s="3">
        <f>bud!AP90+bud!U90</f>
        <v>0</v>
      </c>
      <c r="AW90" s="3">
        <f>bud!AQ90+bud!V90</f>
        <v>0</v>
      </c>
      <c r="AX90" s="3">
        <f>bud!AR90+bud!W90</f>
        <v>0</v>
      </c>
      <c r="AY90" s="3">
        <f t="shared" si="32"/>
        <v>0</v>
      </c>
      <c r="AZ90" s="3">
        <f t="shared" si="39"/>
        <v>0</v>
      </c>
      <c r="BA90"/>
    </row>
    <row r="91" spans="1:55">
      <c r="A91">
        <f>'sales bud'!A90</f>
        <v>0</v>
      </c>
      <c r="B91">
        <f>'sales bud'!B90</f>
        <v>0</v>
      </c>
      <c r="C91" s="208"/>
      <c r="D91" s="208"/>
      <c r="E91" s="208"/>
      <c r="F91" s="208"/>
      <c r="G91" s="208"/>
      <c r="H91" s="208"/>
      <c r="I91" s="208"/>
      <c r="J91" s="208">
        <f>I91*Лист9!$B64</f>
        <v>0</v>
      </c>
      <c r="K91" s="208"/>
      <c r="L91" s="208"/>
      <c r="M91" s="208"/>
      <c r="N91" s="208"/>
      <c r="O91" s="208"/>
      <c r="P91" s="208">
        <f>O91*Лист9!$B64</f>
        <v>0</v>
      </c>
      <c r="Q91" s="208"/>
      <c r="R91" s="208"/>
      <c r="S91" s="208">
        <v>0</v>
      </c>
      <c r="T91" s="208"/>
      <c r="U91" s="2">
        <f t="shared" si="22"/>
        <v>0</v>
      </c>
      <c r="V91" s="2">
        <f t="shared" si="23"/>
        <v>0</v>
      </c>
      <c r="W91" s="2">
        <f t="shared" si="24"/>
        <v>0</v>
      </c>
      <c r="Y91" s="208">
        <f>X91*VLOOKUP($A91,Лист9!$A$3:$B$138,2,0)</f>
        <v>0</v>
      </c>
      <c r="AB91" s="208">
        <f>AA91*VLOOKUP($A91,Лист9!$A$3:$B$138,2,0)</f>
        <v>0</v>
      </c>
      <c r="AE91" s="208">
        <f>AD91*VLOOKUP($A91,Лист9!$A$3:$B$138,2,0)</f>
        <v>0</v>
      </c>
      <c r="AH91" s="208">
        <f>AG91*VLOOKUP($A91,Лист9!$A$3:$B$138,2,0)</f>
        <v>0</v>
      </c>
      <c r="AK91" s="208">
        <f>AJ91*VLOOKUP($A91,Лист9!$A$3:$B$138,2,0)</f>
        <v>0</v>
      </c>
      <c r="AN91" s="208">
        <f>AM91*VLOOKUP($A91,Лист9!$A$3:$B$138,2,0)</f>
        <v>0</v>
      </c>
      <c r="AP91" s="2">
        <f t="shared" si="25"/>
        <v>0</v>
      </c>
      <c r="AQ91" s="2">
        <f t="shared" si="26"/>
        <v>0</v>
      </c>
      <c r="AR91" s="2">
        <f t="shared" si="27"/>
        <v>0</v>
      </c>
      <c r="AS91" s="3">
        <f t="shared" si="29"/>
        <v>0</v>
      </c>
      <c r="AT91" s="3">
        <f t="shared" si="30"/>
        <v>0</v>
      </c>
      <c r="AU91" s="3">
        <f t="shared" si="31"/>
        <v>0</v>
      </c>
      <c r="AV91" s="3">
        <f>bud!AP91+bud!U91</f>
        <v>0</v>
      </c>
      <c r="AW91" s="3">
        <f>bud!AQ91+bud!V91</f>
        <v>0</v>
      </c>
      <c r="AX91" s="3">
        <f>bud!AR91+bud!W91</f>
        <v>0</v>
      </c>
      <c r="AY91" s="3">
        <f t="shared" si="32"/>
        <v>0</v>
      </c>
      <c r="AZ91" s="3">
        <f t="shared" si="39"/>
        <v>0</v>
      </c>
      <c r="BA91"/>
    </row>
    <row r="92" spans="1:55">
      <c r="A92">
        <f>'sales bud'!A91</f>
        <v>0</v>
      </c>
      <c r="B92">
        <f>'sales bud'!B91</f>
        <v>0</v>
      </c>
      <c r="C92" s="208"/>
      <c r="D92" s="208"/>
      <c r="E92" s="208"/>
      <c r="F92" s="208"/>
      <c r="G92" s="208"/>
      <c r="H92" s="208"/>
      <c r="I92" s="208"/>
      <c r="J92" s="208">
        <f>I92*Лист9!$B65</f>
        <v>0</v>
      </c>
      <c r="K92" s="208"/>
      <c r="L92" s="208"/>
      <c r="M92" s="208"/>
      <c r="N92" s="208"/>
      <c r="O92" s="208"/>
      <c r="P92" s="208">
        <f>O92*Лист9!$B65</f>
        <v>0</v>
      </c>
      <c r="Q92" s="208"/>
      <c r="R92" s="208"/>
      <c r="S92" s="208">
        <v>0</v>
      </c>
      <c r="T92" s="208"/>
      <c r="U92" s="2">
        <f t="shared" si="22"/>
        <v>0</v>
      </c>
      <c r="V92" s="2">
        <f t="shared" si="23"/>
        <v>0</v>
      </c>
      <c r="W92" s="2">
        <f t="shared" si="24"/>
        <v>0</v>
      </c>
      <c r="Y92" s="208">
        <f>X92*VLOOKUP($A92,Лист9!$A$3:$B$138,2,0)</f>
        <v>0</v>
      </c>
      <c r="AB92" s="208">
        <f>AA92*VLOOKUP($A92,Лист9!$A$3:$B$138,2,0)</f>
        <v>0</v>
      </c>
      <c r="AE92" s="208">
        <f>AD92*VLOOKUP($A92,Лист9!$A$3:$B$138,2,0)</f>
        <v>0</v>
      </c>
      <c r="AH92" s="208">
        <f>AG92*VLOOKUP($A92,Лист9!$A$3:$B$138,2,0)</f>
        <v>0</v>
      </c>
      <c r="AK92" s="208">
        <f>AJ92*VLOOKUP($A92,Лист9!$A$3:$B$138,2,0)</f>
        <v>0</v>
      </c>
      <c r="AN92" s="208">
        <f>AM92*VLOOKUP($A92,Лист9!$A$3:$B$138,2,0)</f>
        <v>0</v>
      </c>
      <c r="AP92" s="2">
        <f t="shared" si="25"/>
        <v>0</v>
      </c>
      <c r="AQ92" s="2">
        <f t="shared" si="26"/>
        <v>0</v>
      </c>
      <c r="AR92" s="2">
        <f t="shared" si="27"/>
        <v>0</v>
      </c>
      <c r="AS92" s="3">
        <f t="shared" si="29"/>
        <v>0</v>
      </c>
      <c r="AT92" s="3">
        <f t="shared" si="30"/>
        <v>0</v>
      </c>
      <c r="AU92" s="3">
        <f t="shared" si="31"/>
        <v>0</v>
      </c>
      <c r="AV92" s="3">
        <f>bud!AP92+bud!U92</f>
        <v>0</v>
      </c>
      <c r="AW92" s="3">
        <f>bud!AQ92+bud!V92</f>
        <v>0</v>
      </c>
      <c r="AX92" s="3">
        <f>bud!AR92+bud!W92</f>
        <v>0</v>
      </c>
      <c r="AY92" s="3">
        <f t="shared" si="32"/>
        <v>0</v>
      </c>
      <c r="AZ92" s="3">
        <f t="shared" si="39"/>
        <v>0</v>
      </c>
      <c r="BA92"/>
    </row>
    <row r="93" spans="1:55">
      <c r="A93">
        <f>'sales bud'!A92</f>
        <v>0</v>
      </c>
      <c r="B93">
        <f>'sales bud'!B92</f>
        <v>0</v>
      </c>
      <c r="C93" s="208"/>
      <c r="D93" s="208"/>
      <c r="E93" s="208"/>
      <c r="F93" s="208"/>
      <c r="G93" s="208"/>
      <c r="H93" s="208"/>
      <c r="I93" s="208"/>
      <c r="J93" s="208">
        <f>I93*Лист9!$B66</f>
        <v>0</v>
      </c>
      <c r="K93" s="208"/>
      <c r="L93" s="208"/>
      <c r="M93" s="208"/>
      <c r="N93" s="208"/>
      <c r="O93" s="208"/>
      <c r="P93" s="208">
        <f>O93*Лист9!$B66</f>
        <v>0</v>
      </c>
      <c r="Q93" s="208"/>
      <c r="R93" s="208"/>
      <c r="S93" s="208">
        <v>0</v>
      </c>
      <c r="T93" s="208"/>
      <c r="U93" s="2">
        <f t="shared" si="22"/>
        <v>0</v>
      </c>
      <c r="V93" s="2">
        <f t="shared" si="23"/>
        <v>0</v>
      </c>
      <c r="W93" s="2">
        <f t="shared" si="24"/>
        <v>0</v>
      </c>
      <c r="Y93" s="208">
        <f>X93*VLOOKUP($A93,Лист9!$A$3:$B$138,2,0)</f>
        <v>0</v>
      </c>
      <c r="AB93" s="208">
        <f>AA93*VLOOKUP($A93,Лист9!$A$3:$B$138,2,0)</f>
        <v>0</v>
      </c>
      <c r="AE93" s="208">
        <f>AD93*VLOOKUP($A93,Лист9!$A$3:$B$138,2,0)</f>
        <v>0</v>
      </c>
      <c r="AH93" s="208">
        <f>AG93*VLOOKUP($A93,Лист9!$A$3:$B$138,2,0)</f>
        <v>0</v>
      </c>
      <c r="AK93" s="208">
        <f>AJ93*VLOOKUP($A93,Лист9!$A$3:$B$138,2,0)</f>
        <v>0</v>
      </c>
      <c r="AN93" s="208">
        <f>AM93*VLOOKUP($A93,Лист9!$A$3:$B$138,2,0)</f>
        <v>0</v>
      </c>
      <c r="AP93" s="2">
        <f t="shared" si="25"/>
        <v>0</v>
      </c>
      <c r="AQ93" s="2">
        <f t="shared" si="26"/>
        <v>0</v>
      </c>
      <c r="AR93" s="2">
        <f t="shared" si="27"/>
        <v>0</v>
      </c>
      <c r="AS93" s="3">
        <f t="shared" si="29"/>
        <v>0</v>
      </c>
      <c r="AT93" s="3">
        <f t="shared" si="30"/>
        <v>0</v>
      </c>
      <c r="AU93" s="3">
        <f t="shared" si="31"/>
        <v>0</v>
      </c>
      <c r="AV93" s="3">
        <f>bud!AP93+bud!U93</f>
        <v>0</v>
      </c>
      <c r="AW93" s="3">
        <f>bud!AQ93+bud!V93</f>
        <v>0</v>
      </c>
      <c r="AX93" s="3">
        <f>bud!AR93+bud!W93</f>
        <v>0</v>
      </c>
      <c r="AY93" s="3">
        <f t="shared" si="32"/>
        <v>0</v>
      </c>
      <c r="AZ93" s="3">
        <f t="shared" si="39"/>
        <v>0</v>
      </c>
      <c r="BA93"/>
    </row>
    <row r="94" spans="1:55">
      <c r="A94">
        <f>'sales bud'!A93</f>
        <v>0</v>
      </c>
      <c r="B94">
        <f>'sales bud'!B93</f>
        <v>0</v>
      </c>
      <c r="C94" s="208"/>
      <c r="D94" s="208"/>
      <c r="E94" s="208"/>
      <c r="F94" s="208"/>
      <c r="G94" s="208"/>
      <c r="H94" s="208"/>
      <c r="I94" s="208"/>
      <c r="J94" s="208">
        <f>I94*Лист9!$B67</f>
        <v>0</v>
      </c>
      <c r="K94" s="208"/>
      <c r="L94" s="208"/>
      <c r="M94" s="208">
        <f>L94*Лист9!$B67</f>
        <v>0</v>
      </c>
      <c r="N94" s="208"/>
      <c r="O94" s="208"/>
      <c r="P94" s="208">
        <f>O94*Лист9!$B67</f>
        <v>0</v>
      </c>
      <c r="Q94" s="208"/>
      <c r="R94" s="208"/>
      <c r="S94" s="208">
        <v>0</v>
      </c>
      <c r="T94" s="208"/>
      <c r="U94" s="2">
        <f t="shared" si="22"/>
        <v>0</v>
      </c>
      <c r="V94" s="2">
        <f t="shared" si="23"/>
        <v>0</v>
      </c>
      <c r="W94" s="2">
        <f t="shared" si="24"/>
        <v>0</v>
      </c>
      <c r="Y94" s="208">
        <f>X94*VLOOKUP($A94,Лист9!$A$3:$B$138,2,0)</f>
        <v>0</v>
      </c>
      <c r="AB94" s="208">
        <f>AA94*VLOOKUP($A94,Лист9!$A$3:$B$138,2,0)</f>
        <v>0</v>
      </c>
      <c r="AE94" s="208">
        <f>AD94*VLOOKUP($A94,Лист9!$A$3:$B$138,2,0)</f>
        <v>0</v>
      </c>
      <c r="AH94" s="208">
        <f>AG94*VLOOKUP($A94,Лист9!$A$3:$B$138,2,0)</f>
        <v>0</v>
      </c>
      <c r="AK94" s="208">
        <f>AJ94*VLOOKUP($A94,Лист9!$A$3:$B$138,2,0)</f>
        <v>0</v>
      </c>
      <c r="AN94" s="208">
        <f>AM94*VLOOKUP($A94,Лист9!$A$3:$B$138,2,0)</f>
        <v>0</v>
      </c>
      <c r="AP94" s="2">
        <f t="shared" si="25"/>
        <v>0</v>
      </c>
      <c r="AQ94" s="2">
        <f t="shared" si="26"/>
        <v>0</v>
      </c>
      <c r="AR94" s="2">
        <f t="shared" si="27"/>
        <v>0</v>
      </c>
      <c r="AS94" s="3">
        <f t="shared" si="29"/>
        <v>0</v>
      </c>
      <c r="AT94" s="3">
        <f t="shared" si="30"/>
        <v>0</v>
      </c>
      <c r="AU94" s="3">
        <f t="shared" si="31"/>
        <v>0</v>
      </c>
      <c r="AV94" s="3">
        <f>bud!AP94+bud!U94</f>
        <v>0</v>
      </c>
      <c r="AW94" s="3">
        <f>bud!AQ94+bud!V94</f>
        <v>0</v>
      </c>
      <c r="AX94" s="3">
        <f>bud!AR94+bud!W94</f>
        <v>0</v>
      </c>
      <c r="AY94" s="3">
        <f t="shared" si="32"/>
        <v>0</v>
      </c>
      <c r="AZ94" s="3">
        <f t="shared" si="39"/>
        <v>0</v>
      </c>
      <c r="BA94"/>
    </row>
    <row r="95" spans="1:55">
      <c r="A95">
        <f>'sales bud'!A94</f>
        <v>0</v>
      </c>
      <c r="B95">
        <f>'sales bud'!B94</f>
        <v>0</v>
      </c>
      <c r="C95" s="208"/>
      <c r="D95" s="208"/>
      <c r="E95" s="208"/>
      <c r="F95" s="208"/>
      <c r="G95" s="208"/>
      <c r="H95" s="208"/>
      <c r="I95" s="208"/>
      <c r="J95" s="208">
        <f>I95*Лист9!$B68</f>
        <v>0</v>
      </c>
      <c r="K95" s="208"/>
      <c r="L95" s="208"/>
      <c r="M95" s="208">
        <f>L95*Лист9!$B68</f>
        <v>0</v>
      </c>
      <c r="N95" s="208"/>
      <c r="O95" s="208"/>
      <c r="P95" s="208">
        <f>O95*Лист9!$B68</f>
        <v>0</v>
      </c>
      <c r="Q95" s="208"/>
      <c r="R95" s="208"/>
      <c r="S95" s="208">
        <v>0</v>
      </c>
      <c r="T95" s="208"/>
      <c r="U95" s="2">
        <f t="shared" si="22"/>
        <v>0</v>
      </c>
      <c r="V95" s="2">
        <f t="shared" si="23"/>
        <v>0</v>
      </c>
      <c r="W95" s="2">
        <f t="shared" si="24"/>
        <v>0</v>
      </c>
      <c r="Y95" s="208">
        <f>X95*VLOOKUP($A95,Лист9!$A$3:$B$138,2,0)</f>
        <v>0</v>
      </c>
      <c r="AB95" s="208">
        <f>AA95*VLOOKUP($A95,Лист9!$A$3:$B$138,2,0)</f>
        <v>0</v>
      </c>
      <c r="AE95" s="208">
        <f>AD95*VLOOKUP($A95,Лист9!$A$3:$B$138,2,0)</f>
        <v>0</v>
      </c>
      <c r="AH95" s="208">
        <f>AG95*VLOOKUP($A95,Лист9!$A$3:$B$138,2,0)</f>
        <v>0</v>
      </c>
      <c r="AK95" s="208">
        <f>AJ95*VLOOKUP($A95,Лист9!$A$3:$B$138,2,0)</f>
        <v>0</v>
      </c>
      <c r="AN95" s="208">
        <f>AM95*VLOOKUP($A95,Лист9!$A$3:$B$138,2,0)</f>
        <v>0</v>
      </c>
      <c r="AP95" s="2">
        <f t="shared" si="25"/>
        <v>0</v>
      </c>
      <c r="AQ95" s="2">
        <f t="shared" si="26"/>
        <v>0</v>
      </c>
      <c r="AR95" s="2">
        <f t="shared" si="27"/>
        <v>0</v>
      </c>
      <c r="AS95" s="3">
        <f t="shared" si="29"/>
        <v>0</v>
      </c>
      <c r="AT95" s="3">
        <f t="shared" si="30"/>
        <v>0</v>
      </c>
      <c r="AU95" s="3">
        <f t="shared" si="31"/>
        <v>0</v>
      </c>
      <c r="AV95" s="3">
        <f>bud!AP95+bud!U95</f>
        <v>0</v>
      </c>
      <c r="AW95" s="3">
        <f>bud!AQ95+bud!V95</f>
        <v>0</v>
      </c>
      <c r="AX95" s="3">
        <f>bud!AR95+bud!W95</f>
        <v>0</v>
      </c>
      <c r="AY95" s="3">
        <f t="shared" si="32"/>
        <v>0</v>
      </c>
      <c r="AZ95" s="3">
        <f t="shared" si="39"/>
        <v>0</v>
      </c>
      <c r="BA95"/>
    </row>
    <row r="96" spans="1:55">
      <c r="A96">
        <f>'sales bud'!A95</f>
        <v>0</v>
      </c>
      <c r="B96">
        <f>'sales bud'!B95</f>
        <v>0</v>
      </c>
      <c r="C96" s="208"/>
      <c r="D96" s="208"/>
      <c r="E96" s="208"/>
      <c r="F96" s="208"/>
      <c r="G96" s="208"/>
      <c r="H96" s="208"/>
      <c r="I96" s="208"/>
      <c r="J96" s="208">
        <f>I96*Лист9!$B69</f>
        <v>0</v>
      </c>
      <c r="K96" s="208"/>
      <c r="L96" s="208"/>
      <c r="M96" s="208">
        <f>L96*Лист9!$B69</f>
        <v>0</v>
      </c>
      <c r="N96" s="208"/>
      <c r="O96" s="208"/>
      <c r="P96" s="208">
        <f>O96*Лист9!$B69</f>
        <v>0</v>
      </c>
      <c r="Q96" s="208"/>
      <c r="R96" s="208"/>
      <c r="S96" s="208">
        <v>0</v>
      </c>
      <c r="T96" s="208"/>
      <c r="U96" s="2">
        <f t="shared" si="22"/>
        <v>0</v>
      </c>
      <c r="V96" s="2">
        <f t="shared" si="23"/>
        <v>0</v>
      </c>
      <c r="W96" s="2">
        <f t="shared" si="24"/>
        <v>0</v>
      </c>
      <c r="Y96" s="208">
        <f>X96*VLOOKUP($A96,Лист9!$A$3:$B$138,2,0)</f>
        <v>0</v>
      </c>
      <c r="AB96" s="208">
        <f>AA96*VLOOKUP($A96,Лист9!$A$3:$B$138,2,0)</f>
        <v>0</v>
      </c>
      <c r="AE96" s="208">
        <f>AD96*VLOOKUP($A96,Лист9!$A$3:$B$138,2,0)</f>
        <v>0</v>
      </c>
      <c r="AH96" s="208">
        <f>AG96*VLOOKUP($A96,Лист9!$A$3:$B$138,2,0)</f>
        <v>0</v>
      </c>
      <c r="AK96" s="208">
        <f>AJ96*VLOOKUP($A96,Лист9!$A$3:$B$138,2,0)</f>
        <v>0</v>
      </c>
      <c r="AN96" s="208">
        <f>AM96*VLOOKUP($A96,Лист9!$A$3:$B$138,2,0)</f>
        <v>0</v>
      </c>
      <c r="AP96" s="2">
        <f t="shared" si="25"/>
        <v>0</v>
      </c>
      <c r="AQ96" s="2">
        <f t="shared" si="26"/>
        <v>0</v>
      </c>
      <c r="AR96" s="2">
        <f t="shared" si="27"/>
        <v>0</v>
      </c>
      <c r="AS96" s="3">
        <f t="shared" si="29"/>
        <v>0</v>
      </c>
      <c r="AT96" s="3">
        <f t="shared" si="30"/>
        <v>0</v>
      </c>
      <c r="AU96" s="3">
        <f t="shared" si="31"/>
        <v>0</v>
      </c>
      <c r="AV96" s="3">
        <f>bud!AP96+bud!U96</f>
        <v>0</v>
      </c>
      <c r="AW96" s="3">
        <f>bud!AQ96+bud!V96</f>
        <v>0</v>
      </c>
      <c r="AX96" s="3">
        <f>bud!AR96+bud!W96</f>
        <v>0</v>
      </c>
      <c r="AY96" s="3">
        <f t="shared" si="32"/>
        <v>0</v>
      </c>
      <c r="AZ96" s="3">
        <f t="shared" si="39"/>
        <v>0</v>
      </c>
      <c r="BA96"/>
    </row>
    <row r="97" spans="1:52" customFormat="1">
      <c r="A97">
        <f>'sales bud'!A96</f>
        <v>0</v>
      </c>
      <c r="B97">
        <f>'sales bud'!B96</f>
        <v>0</v>
      </c>
      <c r="C97" s="208"/>
      <c r="D97" s="208"/>
      <c r="E97" s="208"/>
      <c r="F97" s="208"/>
      <c r="G97" s="208"/>
      <c r="H97" s="208"/>
      <c r="I97" s="208"/>
      <c r="J97" s="208">
        <f>I97*Лист9!$B70</f>
        <v>0</v>
      </c>
      <c r="K97" s="208"/>
      <c r="L97" s="208"/>
      <c r="M97" s="208">
        <f>L97*Лист9!$B70</f>
        <v>0</v>
      </c>
      <c r="N97" s="208"/>
      <c r="O97" s="208"/>
      <c r="P97" s="208">
        <f>O97*Лист9!$B70</f>
        <v>0</v>
      </c>
      <c r="Q97" s="208"/>
      <c r="R97" s="208"/>
      <c r="S97" s="208">
        <v>0</v>
      </c>
      <c r="T97" s="208"/>
      <c r="U97" s="2">
        <f t="shared" si="22"/>
        <v>0</v>
      </c>
      <c r="V97" s="2">
        <f t="shared" si="23"/>
        <v>0</v>
      </c>
      <c r="W97" s="2">
        <f t="shared" si="24"/>
        <v>0</v>
      </c>
      <c r="X97" s="2"/>
      <c r="Y97" s="208">
        <f>X97*VLOOKUP($A97,Лист9!$A$3:$B$138,2,0)</f>
        <v>0</v>
      </c>
      <c r="Z97" s="2"/>
      <c r="AA97" s="2"/>
      <c r="AB97" s="208">
        <f>AA97*VLOOKUP($A97,Лист9!$A$3:$B$138,2,0)</f>
        <v>0</v>
      </c>
      <c r="AC97" s="2"/>
      <c r="AD97" s="2"/>
      <c r="AE97" s="208">
        <f>AD97*VLOOKUP($A97,Лист9!$A$3:$B$138,2,0)</f>
        <v>0</v>
      </c>
      <c r="AF97" s="2"/>
      <c r="AG97" s="2"/>
      <c r="AH97" s="208">
        <f>AG97*VLOOKUP($A97,Лист9!$A$3:$B$138,2,0)</f>
        <v>0</v>
      </c>
      <c r="AI97" s="2"/>
      <c r="AJ97" s="2"/>
      <c r="AK97" s="208">
        <f>AJ97*VLOOKUP($A97,Лист9!$A$3:$B$138,2,0)</f>
        <v>0</v>
      </c>
      <c r="AL97" s="2"/>
      <c r="AM97" s="2"/>
      <c r="AN97" s="208">
        <f>AM97*VLOOKUP($A97,Лист9!$A$3:$B$138,2,0)</f>
        <v>0</v>
      </c>
      <c r="AO97" s="2"/>
      <c r="AP97" s="2">
        <f t="shared" si="25"/>
        <v>0</v>
      </c>
      <c r="AQ97" s="2">
        <f t="shared" si="26"/>
        <v>0</v>
      </c>
      <c r="AR97" s="2">
        <f t="shared" si="27"/>
        <v>0</v>
      </c>
      <c r="AS97" s="3">
        <f t="shared" si="29"/>
        <v>0</v>
      </c>
      <c r="AT97" s="3">
        <f t="shared" si="30"/>
        <v>0</v>
      </c>
      <c r="AU97" s="3">
        <f t="shared" si="31"/>
        <v>0</v>
      </c>
      <c r="AV97" s="3">
        <f>bud!AP97+bud!U97</f>
        <v>0</v>
      </c>
      <c r="AW97" s="3">
        <f>bud!AQ97+bud!V97</f>
        <v>0</v>
      </c>
      <c r="AX97" s="3">
        <f>bud!AR97+bud!W97</f>
        <v>0</v>
      </c>
      <c r="AY97" s="3">
        <f t="shared" si="32"/>
        <v>0</v>
      </c>
      <c r="AZ97" s="3">
        <f t="shared" si="39"/>
        <v>0</v>
      </c>
    </row>
    <row r="98" spans="1:52" customFormat="1">
      <c r="A98">
        <f>'sales bud'!A97</f>
        <v>0</v>
      </c>
      <c r="B98">
        <f>'sales bud'!B97</f>
        <v>0</v>
      </c>
      <c r="C98" s="208"/>
      <c r="D98" s="208"/>
      <c r="E98" s="208"/>
      <c r="F98" s="208"/>
      <c r="G98" s="208"/>
      <c r="H98" s="208"/>
      <c r="I98" s="208"/>
      <c r="J98" s="208">
        <f>I98*Лист9!$B71</f>
        <v>0</v>
      </c>
      <c r="K98" s="208"/>
      <c r="L98" s="208"/>
      <c r="M98" s="208">
        <f>L98*Лист9!$B71</f>
        <v>0</v>
      </c>
      <c r="N98" s="208"/>
      <c r="O98" s="208"/>
      <c r="P98" s="208">
        <f>O98*Лист9!$B71</f>
        <v>0</v>
      </c>
      <c r="Q98" s="208"/>
      <c r="R98" s="208"/>
      <c r="S98" s="208">
        <v>0</v>
      </c>
      <c r="T98" s="208"/>
      <c r="U98" s="2">
        <f t="shared" si="22"/>
        <v>0</v>
      </c>
      <c r="V98" s="2">
        <f t="shared" si="23"/>
        <v>0</v>
      </c>
      <c r="W98" s="2">
        <f t="shared" si="24"/>
        <v>0</v>
      </c>
      <c r="X98" s="2"/>
      <c r="Y98" s="208">
        <f>X98*VLOOKUP($A98,Лист9!$A$3:$B$138,2,0)</f>
        <v>0</v>
      </c>
      <c r="Z98" s="2"/>
      <c r="AA98" s="2"/>
      <c r="AB98" s="208">
        <f>AA98*VLOOKUP($A98,Лист9!$A$3:$B$138,2,0)</f>
        <v>0</v>
      </c>
      <c r="AC98" s="2"/>
      <c r="AD98" s="2"/>
      <c r="AE98" s="208">
        <f>AD98*VLOOKUP($A98,Лист9!$A$3:$B$138,2,0)</f>
        <v>0</v>
      </c>
      <c r="AF98" s="2"/>
      <c r="AG98" s="2"/>
      <c r="AH98" s="208">
        <f>AG98*VLOOKUP($A98,Лист9!$A$3:$B$138,2,0)</f>
        <v>0</v>
      </c>
      <c r="AI98" s="2"/>
      <c r="AJ98" s="2"/>
      <c r="AK98" s="208">
        <f>AJ98*VLOOKUP($A98,Лист9!$A$3:$B$138,2,0)</f>
        <v>0</v>
      </c>
      <c r="AL98" s="2"/>
      <c r="AM98" s="2"/>
      <c r="AN98" s="208">
        <f>AM98*VLOOKUP($A98,Лист9!$A$3:$B$138,2,0)</f>
        <v>0</v>
      </c>
      <c r="AO98" s="2"/>
      <c r="AP98" s="2">
        <f t="shared" si="25"/>
        <v>0</v>
      </c>
      <c r="AQ98" s="2">
        <f t="shared" si="26"/>
        <v>0</v>
      </c>
      <c r="AR98" s="2">
        <f t="shared" si="27"/>
        <v>0</v>
      </c>
      <c r="AS98" s="3">
        <f t="shared" si="29"/>
        <v>0</v>
      </c>
      <c r="AT98" s="3">
        <f t="shared" si="30"/>
        <v>0</v>
      </c>
      <c r="AU98" s="3">
        <f t="shared" si="31"/>
        <v>0</v>
      </c>
      <c r="AV98" s="3">
        <f>bud!AP98+bud!U98</f>
        <v>0</v>
      </c>
      <c r="AW98" s="3">
        <f>bud!AQ98+bud!V98</f>
        <v>0</v>
      </c>
      <c r="AX98" s="3">
        <f>bud!AR98+bud!W98</f>
        <v>0</v>
      </c>
      <c r="AY98" s="3">
        <f t="shared" si="32"/>
        <v>0</v>
      </c>
      <c r="AZ98" s="3">
        <f t="shared" si="39"/>
        <v>0</v>
      </c>
    </row>
    <row r="99" spans="1:52" customFormat="1">
      <c r="A99">
        <f>'sales bud'!A98</f>
        <v>0</v>
      </c>
      <c r="B99">
        <f>'sales bud'!B98</f>
        <v>0</v>
      </c>
      <c r="C99" s="208"/>
      <c r="D99" s="208"/>
      <c r="E99" s="208"/>
      <c r="F99" s="208"/>
      <c r="G99" s="208"/>
      <c r="H99" s="208"/>
      <c r="I99" s="208"/>
      <c r="J99" s="208">
        <f>I99*Лист9!$B72</f>
        <v>0</v>
      </c>
      <c r="K99" s="208"/>
      <c r="L99" s="208"/>
      <c r="M99" s="208">
        <f>L99*Лист9!$B72</f>
        <v>0</v>
      </c>
      <c r="N99" s="208"/>
      <c r="O99" s="208"/>
      <c r="P99" s="208">
        <f>O99*Лист9!$B72</f>
        <v>0</v>
      </c>
      <c r="Q99" s="208"/>
      <c r="R99" s="208"/>
      <c r="S99" s="208">
        <v>0</v>
      </c>
      <c r="T99" s="208"/>
      <c r="U99" s="2">
        <f t="shared" si="22"/>
        <v>0</v>
      </c>
      <c r="V99" s="2">
        <f t="shared" si="23"/>
        <v>0</v>
      </c>
      <c r="W99" s="2">
        <f t="shared" si="24"/>
        <v>0</v>
      </c>
      <c r="X99" s="2"/>
      <c r="Y99" s="208">
        <f>X99*VLOOKUP($A99,Лист9!$A$3:$B$138,2,0)</f>
        <v>0</v>
      </c>
      <c r="Z99" s="2"/>
      <c r="AA99" s="2"/>
      <c r="AB99" s="208">
        <f>AA99*VLOOKUP($A99,Лист9!$A$3:$B$138,2,0)</f>
        <v>0</v>
      </c>
      <c r="AC99" s="2"/>
      <c r="AD99" s="2"/>
      <c r="AE99" s="208">
        <f>AD99*VLOOKUP($A99,Лист9!$A$3:$B$138,2,0)</f>
        <v>0</v>
      </c>
      <c r="AF99" s="2"/>
      <c r="AG99" s="2"/>
      <c r="AH99" s="208">
        <f>AG99*VLOOKUP($A99,Лист9!$A$3:$B$138,2,0)</f>
        <v>0</v>
      </c>
      <c r="AI99" s="2"/>
      <c r="AJ99" s="2"/>
      <c r="AK99" s="208">
        <f>AJ99*VLOOKUP($A99,Лист9!$A$3:$B$138,2,0)</f>
        <v>0</v>
      </c>
      <c r="AL99" s="2"/>
      <c r="AM99" s="2"/>
      <c r="AN99" s="208">
        <f>AM99*VLOOKUP($A99,Лист9!$A$3:$B$138,2,0)</f>
        <v>0</v>
      </c>
      <c r="AO99" s="2"/>
      <c r="AP99" s="2">
        <f t="shared" si="25"/>
        <v>0</v>
      </c>
      <c r="AQ99" s="2">
        <f t="shared" si="26"/>
        <v>0</v>
      </c>
      <c r="AR99" s="2">
        <f t="shared" si="27"/>
        <v>0</v>
      </c>
      <c r="AS99" s="3">
        <f t="shared" si="29"/>
        <v>0</v>
      </c>
      <c r="AT99" s="3">
        <f t="shared" si="30"/>
        <v>0</v>
      </c>
      <c r="AU99" s="3">
        <f t="shared" si="31"/>
        <v>0</v>
      </c>
      <c r="AV99" s="3">
        <f>bud!AP99+bud!U99</f>
        <v>0</v>
      </c>
      <c r="AW99" s="3">
        <f>bud!AQ99+bud!V99</f>
        <v>0</v>
      </c>
      <c r="AX99" s="3">
        <f>bud!AR99+bud!W99</f>
        <v>0</v>
      </c>
      <c r="AY99" s="3">
        <f t="shared" si="32"/>
        <v>0</v>
      </c>
      <c r="AZ99" s="3">
        <f t="shared" si="39"/>
        <v>0</v>
      </c>
    </row>
    <row r="100" spans="1:52" customFormat="1">
      <c r="A100">
        <f>'sales bud'!A99</f>
        <v>0</v>
      </c>
      <c r="B100">
        <f>'sales bud'!B99</f>
        <v>0</v>
      </c>
      <c r="C100" s="208"/>
      <c r="D100" s="208"/>
      <c r="E100" s="208"/>
      <c r="F100" s="208"/>
      <c r="G100" s="208"/>
      <c r="H100" s="208"/>
      <c r="I100" s="208"/>
      <c r="J100" s="208">
        <f>I100*Лист9!$B73</f>
        <v>0</v>
      </c>
      <c r="K100" s="208"/>
      <c r="L100" s="208"/>
      <c r="M100" s="208">
        <f>L100*Лист9!$B73</f>
        <v>0</v>
      </c>
      <c r="N100" s="208"/>
      <c r="O100" s="208"/>
      <c r="P100" s="208">
        <f>O100*Лист9!$B73</f>
        <v>0</v>
      </c>
      <c r="Q100" s="208"/>
      <c r="R100" s="208"/>
      <c r="S100" s="208">
        <v>0</v>
      </c>
      <c r="T100" s="208"/>
      <c r="U100" s="2">
        <f t="shared" si="22"/>
        <v>0</v>
      </c>
      <c r="V100" s="2">
        <f t="shared" si="23"/>
        <v>0</v>
      </c>
      <c r="W100" s="2">
        <f t="shared" si="24"/>
        <v>0</v>
      </c>
      <c r="X100" s="2"/>
      <c r="Y100" s="208">
        <f>X100*VLOOKUP($A100,Лист9!$A$3:$B$138,2,0)</f>
        <v>0</v>
      </c>
      <c r="Z100" s="2"/>
      <c r="AA100" s="2"/>
      <c r="AB100" s="208">
        <f>AA100*VLOOKUP($A100,Лист9!$A$3:$B$138,2,0)</f>
        <v>0</v>
      </c>
      <c r="AC100" s="2"/>
      <c r="AD100" s="2"/>
      <c r="AE100" s="208">
        <f>AD100*VLOOKUP($A100,Лист9!$A$3:$B$138,2,0)</f>
        <v>0</v>
      </c>
      <c r="AF100" s="2"/>
      <c r="AG100" s="2"/>
      <c r="AH100" s="208">
        <f>AG100*VLOOKUP($A100,Лист9!$A$3:$B$138,2,0)</f>
        <v>0</v>
      </c>
      <c r="AI100" s="2"/>
      <c r="AJ100" s="2"/>
      <c r="AK100" s="208">
        <f>AJ100*VLOOKUP($A100,Лист9!$A$3:$B$138,2,0)</f>
        <v>0</v>
      </c>
      <c r="AL100" s="2"/>
      <c r="AM100" s="2"/>
      <c r="AN100" s="208">
        <f>AM100*VLOOKUP($A100,Лист9!$A$3:$B$138,2,0)</f>
        <v>0</v>
      </c>
      <c r="AO100" s="2"/>
      <c r="AP100" s="2">
        <f t="shared" si="25"/>
        <v>0</v>
      </c>
      <c r="AQ100" s="2">
        <f t="shared" si="26"/>
        <v>0</v>
      </c>
      <c r="AR100" s="2">
        <f t="shared" si="27"/>
        <v>0</v>
      </c>
      <c r="AS100" s="3">
        <f t="shared" si="29"/>
        <v>0</v>
      </c>
      <c r="AT100" s="3">
        <f t="shared" si="30"/>
        <v>0</v>
      </c>
      <c r="AU100" s="3">
        <f t="shared" si="31"/>
        <v>0</v>
      </c>
      <c r="AV100" s="3">
        <f>bud!AP100+bud!U100</f>
        <v>0</v>
      </c>
      <c r="AW100" s="3">
        <f>bud!AQ100+bud!V100</f>
        <v>0</v>
      </c>
      <c r="AX100" s="3">
        <f>bud!AR100+bud!W100</f>
        <v>0</v>
      </c>
      <c r="AY100" s="3">
        <f t="shared" si="32"/>
        <v>0</v>
      </c>
      <c r="AZ100" s="3">
        <f t="shared" si="39"/>
        <v>0</v>
      </c>
    </row>
  </sheetData>
  <autoFilter ref="A2:AR100" xr:uid="{3AFE49A1-92C4-4D16-BD61-14F14FBBF58B}"/>
  <mergeCells count="18">
    <mergeCell ref="AD1:AF1"/>
    <mergeCell ref="L1:N1"/>
    <mergeCell ref="A1:A2"/>
    <mergeCell ref="B1:B2"/>
    <mergeCell ref="C1:E1"/>
    <mergeCell ref="F1:H1"/>
    <mergeCell ref="I1:K1"/>
    <mergeCell ref="O1:Q1"/>
    <mergeCell ref="R1:T1"/>
    <mergeCell ref="U1:W1"/>
    <mergeCell ref="X1:Z1"/>
    <mergeCell ref="AA1:AC1"/>
    <mergeCell ref="AV2:AX2"/>
    <mergeCell ref="AS2:AU2"/>
    <mergeCell ref="AG1:AI1"/>
    <mergeCell ref="AJ1:AL1"/>
    <mergeCell ref="AM1:AO1"/>
    <mergeCell ref="AP1:A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2AAF-0342-FD49-9B4D-44CDAF447415}">
  <dimension ref="B1:N50"/>
  <sheetViews>
    <sheetView topLeftCell="E20" workbookViewId="0">
      <selection activeCell="E20" sqref="E20"/>
    </sheetView>
  </sheetViews>
  <sheetFormatPr defaultColWidth="11" defaultRowHeight="15.6"/>
  <cols>
    <col min="2" max="2" width="22" style="45" bestFit="1" customWidth="1"/>
    <col min="3" max="3" width="11.5" style="44" bestFit="1" customWidth="1"/>
    <col min="4" max="4" width="12.5" style="44" bestFit="1" customWidth="1"/>
    <col min="5" max="5" width="11.5" style="44" bestFit="1" customWidth="1"/>
    <col min="6" max="6" width="10.875" style="44"/>
    <col min="7" max="7" width="12.5" style="44" bestFit="1" customWidth="1"/>
    <col min="8" max="8" width="11.5" style="44" bestFit="1" customWidth="1"/>
    <col min="9" max="10" width="10.875" style="44"/>
    <col min="11" max="11" width="11.5" style="44" bestFit="1" customWidth="1"/>
    <col min="12" max="12" width="15.5" style="44" bestFit="1" customWidth="1"/>
  </cols>
  <sheetData>
    <row r="1" spans="2:14">
      <c r="C1" s="223" t="s">
        <v>22</v>
      </c>
      <c r="D1" s="224"/>
      <c r="E1" s="224"/>
      <c r="F1" s="224"/>
      <c r="G1" s="225"/>
      <c r="H1" s="223" t="s">
        <v>23</v>
      </c>
      <c r="I1" s="224"/>
      <c r="J1" s="224"/>
      <c r="K1" s="224"/>
      <c r="L1" s="225"/>
    </row>
    <row r="2" spans="2:14">
      <c r="C2" s="210" t="s">
        <v>30</v>
      </c>
      <c r="D2" s="209" t="s">
        <v>29</v>
      </c>
      <c r="E2" s="209" t="s">
        <v>56</v>
      </c>
      <c r="F2" s="209" t="s">
        <v>57</v>
      </c>
      <c r="G2" s="211" t="s">
        <v>58</v>
      </c>
      <c r="H2" s="210" t="s">
        <v>30</v>
      </c>
      <c r="I2" s="209" t="s">
        <v>29</v>
      </c>
      <c r="J2" s="209" t="s">
        <v>56</v>
      </c>
      <c r="K2" s="209" t="s">
        <v>57</v>
      </c>
      <c r="L2" s="211" t="s">
        <v>58</v>
      </c>
    </row>
    <row r="3" spans="2:14">
      <c r="B3" s="45" t="s">
        <v>25</v>
      </c>
      <c r="C3" s="60">
        <f>SUM(total!B3:G3)</f>
        <v>483326.05645100004</v>
      </c>
      <c r="D3" s="59">
        <f>SUM(total!B9:G9)</f>
        <v>529889.29747999995</v>
      </c>
      <c r="E3" s="73">
        <f>D3/C3-1</f>
        <v>9.6339190506110395E-2</v>
      </c>
      <c r="F3" s="73"/>
      <c r="G3" s="57"/>
      <c r="H3" s="60">
        <f>SUM(total!H3:M3)</f>
        <v>100944.8102045555</v>
      </c>
      <c r="I3" s="59">
        <f>SUM(total!H9:M9)</f>
        <v>195307.04210909086</v>
      </c>
      <c r="J3" s="73">
        <f>I3/H3-1</f>
        <v>0.93479032466670509</v>
      </c>
      <c r="K3" s="209"/>
      <c r="L3" s="211"/>
    </row>
    <row r="4" spans="2:14">
      <c r="B4" s="45" t="s">
        <v>28</v>
      </c>
      <c r="C4" s="60">
        <f>SUM(total!B4:G4)</f>
        <v>96496.660241053454</v>
      </c>
      <c r="D4" s="59">
        <f>SUM(total!B10:G10)</f>
        <v>141430.94788153586</v>
      </c>
      <c r="E4" s="73">
        <f>D4/C4-1</f>
        <v>0.46565640228619642</v>
      </c>
      <c r="F4" s="73">
        <f>C4/(C3/1.2)</f>
        <v>0.23958152212926187</v>
      </c>
      <c r="G4" s="57">
        <f>D4/(D3/1.2)</f>
        <v>0.32028791346601748</v>
      </c>
      <c r="H4" s="60">
        <f>SUM(total!H4:M4)</f>
        <v>27816.828880323086</v>
      </c>
      <c r="I4" s="59">
        <f>SUM(total!H10:M10)</f>
        <v>56398.200981316877</v>
      </c>
      <c r="J4" s="73">
        <f>I4/H4-1</f>
        <v>1.0274849165575275</v>
      </c>
      <c r="K4" s="73">
        <f>H4/(H3/1.2)</f>
        <v>0.33067767019171929</v>
      </c>
      <c r="L4" s="57">
        <f>I4/(I3/1.2)</f>
        <v>0.34652023012963384</v>
      </c>
    </row>
    <row r="5" spans="2:14" ht="16.149999999999999" thickBot="1">
      <c r="B5" s="45" t="s">
        <v>27</v>
      </c>
      <c r="C5" s="72">
        <f>SUM(total!B5:G5)</f>
        <v>446908.87838600005</v>
      </c>
      <c r="D5" s="71">
        <f>SUM(total!B11:G11)</f>
        <v>432458.47028000001</v>
      </c>
      <c r="E5" s="70">
        <f>D5/C5-1</f>
        <v>-3.233412627242338E-2</v>
      </c>
      <c r="F5" s="70"/>
      <c r="G5" s="54"/>
      <c r="H5" s="72">
        <f>SUM(total!H5:M5)</f>
        <v>141319.86888985551</v>
      </c>
      <c r="I5" s="71">
        <f>SUM(total!H11:M11)</f>
        <v>273875.72698636359</v>
      </c>
      <c r="J5" s="70">
        <f>I5/H5-1</f>
        <v>0.93798458162894205</v>
      </c>
      <c r="K5" s="69"/>
      <c r="L5" s="213"/>
    </row>
    <row r="9" spans="2:14" ht="16.149999999999999" thickBot="1">
      <c r="C9" s="209"/>
      <c r="D9" s="209"/>
      <c r="E9" s="209"/>
      <c r="F9" s="209"/>
      <c r="G9" s="209"/>
      <c r="H9" s="209"/>
      <c r="I9" s="209"/>
      <c r="J9" s="209"/>
      <c r="K9" s="209"/>
      <c r="L9" s="209"/>
    </row>
    <row r="10" spans="2:14">
      <c r="B10" s="226" t="s">
        <v>23</v>
      </c>
      <c r="C10" s="227"/>
      <c r="D10" s="226" t="s">
        <v>30</v>
      </c>
      <c r="E10" s="230"/>
      <c r="F10" s="227"/>
      <c r="G10" s="226" t="s">
        <v>29</v>
      </c>
      <c r="H10" s="230"/>
      <c r="I10" s="227"/>
      <c r="J10" s="223" t="s">
        <v>59</v>
      </c>
      <c r="K10" s="225"/>
      <c r="L10"/>
    </row>
    <row r="11" spans="2:14">
      <c r="B11" s="228"/>
      <c r="C11" s="229"/>
      <c r="D11" s="228"/>
      <c r="E11" s="217"/>
      <c r="F11" s="229"/>
      <c r="G11" s="228"/>
      <c r="H11" s="217"/>
      <c r="I11" s="229"/>
      <c r="J11" s="210" t="s">
        <v>30</v>
      </c>
      <c r="K11" s="211" t="s">
        <v>29</v>
      </c>
      <c r="L11"/>
    </row>
    <row r="12" spans="2:14">
      <c r="B12" s="218" t="s">
        <v>60</v>
      </c>
      <c r="C12" s="219"/>
      <c r="D12" s="210" t="s">
        <v>25</v>
      </c>
      <c r="E12" s="209" t="s">
        <v>28</v>
      </c>
      <c r="F12" s="211" t="s">
        <v>61</v>
      </c>
      <c r="G12" s="210" t="s">
        <v>25</v>
      </c>
      <c r="H12" s="209" t="s">
        <v>28</v>
      </c>
      <c r="I12" s="211" t="s">
        <v>61</v>
      </c>
      <c r="J12" s="210" t="s">
        <v>25</v>
      </c>
      <c r="K12" s="211" t="s">
        <v>25</v>
      </c>
      <c r="L12" s="209"/>
      <c r="M12" s="209" t="s">
        <v>30</v>
      </c>
      <c r="N12" s="209" t="s">
        <v>29</v>
      </c>
    </row>
    <row r="13" spans="2:14">
      <c r="B13" s="61" t="s">
        <v>31</v>
      </c>
      <c r="C13" s="211" t="s">
        <v>62</v>
      </c>
      <c r="D13" s="60">
        <f>bud!AP3</f>
        <v>2183042.996999999</v>
      </c>
      <c r="E13" s="59">
        <f>bud!AQ3</f>
        <v>530151.39862121188</v>
      </c>
      <c r="F13" s="57">
        <f>E13/(D13/1.2)</f>
        <v>0.29141967392292023</v>
      </c>
      <c r="G13" s="60">
        <f>fcst!AP3</f>
        <v>11933437.5</v>
      </c>
      <c r="H13" s="59">
        <f>fcst!AQ3</f>
        <v>3471188.3931920193</v>
      </c>
      <c r="I13" s="57">
        <f t="shared" ref="I13:I21" si="0">H13/(G13/1.2)</f>
        <v>0.34905500379336829</v>
      </c>
      <c r="J13" s="68">
        <f>D13/$D$21</f>
        <v>2.1136147635615377E-2</v>
      </c>
      <c r="K13" s="67">
        <f t="shared" ref="K13:K20" si="1">G13/$G$21</f>
        <v>9.1751298401969855E-2</v>
      </c>
      <c r="L13" s="45" t="s">
        <v>63</v>
      </c>
      <c r="M13" s="52">
        <f>(D14+D19+D20)/D21</f>
        <v>0.41863495551152119</v>
      </c>
      <c r="N13" s="64">
        <f>(G14+G19+G20)/G21</f>
        <v>0.50300501015087251</v>
      </c>
    </row>
    <row r="14" spans="2:14">
      <c r="B14" s="61" t="s">
        <v>31</v>
      </c>
      <c r="C14" s="211" t="s">
        <v>64</v>
      </c>
      <c r="D14" s="60">
        <f>bud!AP4</f>
        <v>21463863</v>
      </c>
      <c r="E14" s="59">
        <f>bud!AQ4</f>
        <v>8500949.3510564864</v>
      </c>
      <c r="F14" s="63">
        <f>E14/(D14/1.2)</f>
        <v>0.47527042179069928</v>
      </c>
      <c r="G14" s="60">
        <f>fcst!AP4</f>
        <v>28265876</v>
      </c>
      <c r="H14" s="59">
        <f>fcst!AQ4</f>
        <v>8622576</v>
      </c>
      <c r="I14" s="63">
        <f t="shared" si="0"/>
        <v>0.36606299412054305</v>
      </c>
      <c r="J14" s="66">
        <f>D14/$D$21</f>
        <v>0.20781238748941719</v>
      </c>
      <c r="K14" s="63">
        <f t="shared" si="1"/>
        <v>0.21732470828033232</v>
      </c>
      <c r="L14" s="45" t="s">
        <v>65</v>
      </c>
      <c r="M14" s="65">
        <f>1-M13</f>
        <v>0.58136504448847881</v>
      </c>
      <c r="N14" s="65">
        <f>1-N13</f>
        <v>0.49699498984912749</v>
      </c>
    </row>
    <row r="15" spans="2:14">
      <c r="B15" s="61" t="s">
        <v>66</v>
      </c>
      <c r="C15" s="211" t="s">
        <v>62</v>
      </c>
      <c r="D15" s="60">
        <f>bud!AP5+bud!AP6</f>
        <v>31987340.252555557</v>
      </c>
      <c r="E15" s="59">
        <f>bud!AQ5+bud!AQ6</f>
        <v>8020740.5599153563</v>
      </c>
      <c r="F15" s="57">
        <f>E15/(D15/1.2)</f>
        <v>0.30089681092286091</v>
      </c>
      <c r="G15" s="60">
        <f>fcst!AP5</f>
        <v>17725283.754545446</v>
      </c>
      <c r="H15" s="59">
        <f>fcst!AQ5</f>
        <v>4458861.5077647697</v>
      </c>
      <c r="I15" s="57">
        <f t="shared" si="0"/>
        <v>0.30186449387280556</v>
      </c>
      <c r="J15" s="58">
        <f>D15/$D$21</f>
        <v>0.30970033433962502</v>
      </c>
      <c r="K15" s="57">
        <f t="shared" si="1"/>
        <v>0.13628242482712027</v>
      </c>
      <c r="L15" s="209"/>
      <c r="M15" s="209"/>
      <c r="N15" s="209"/>
    </row>
    <row r="16" spans="2:14">
      <c r="B16" s="61" t="s">
        <v>67</v>
      </c>
      <c r="C16" s="211" t="s">
        <v>62</v>
      </c>
      <c r="D16" s="60">
        <f>bud!AP7+bud!AP8</f>
        <v>25875795.029999956</v>
      </c>
      <c r="E16" s="59">
        <f>bud!AQ7+bud!AQ8</f>
        <v>6430846.8012785949</v>
      </c>
      <c r="F16" s="57">
        <f>E16/(D16/1.2)</f>
        <v>0.29823300704721678</v>
      </c>
      <c r="G16" s="60">
        <f>fcst!AP7</f>
        <v>15400477.172727266</v>
      </c>
      <c r="H16" s="59">
        <f>fcst!AQ7</f>
        <v>3815655.6199111724</v>
      </c>
      <c r="I16" s="57">
        <f t="shared" si="0"/>
        <v>0.29731460217362543</v>
      </c>
      <c r="J16" s="58">
        <f>D16/$D$21</f>
        <v>0.25052856251323846</v>
      </c>
      <c r="K16" s="57">
        <f t="shared" si="1"/>
        <v>0.11840794210449626</v>
      </c>
      <c r="L16" s="209" t="s">
        <v>68</v>
      </c>
      <c r="M16" s="65">
        <v>0</v>
      </c>
      <c r="N16" s="64">
        <f>G17/G21</f>
        <v>8.6044186007185108E-2</v>
      </c>
    </row>
    <row r="17" spans="2:14">
      <c r="B17" s="61" t="s">
        <v>69</v>
      </c>
      <c r="C17" s="211" t="s">
        <v>62</v>
      </c>
      <c r="D17" s="60"/>
      <c r="E17" s="59"/>
      <c r="F17" s="57"/>
      <c r="G17" s="60">
        <f>fcst!AP9</f>
        <v>11191154.063636368</v>
      </c>
      <c r="H17" s="59">
        <f>fcst!AQ9</f>
        <v>1806098.195180363</v>
      </c>
      <c r="I17" s="63">
        <f t="shared" si="0"/>
        <v>0.19366347937776524</v>
      </c>
      <c r="J17" s="58"/>
      <c r="K17" s="63">
        <f t="shared" si="1"/>
        <v>8.6044186007185108E-2</v>
      </c>
      <c r="L17" s="62"/>
    </row>
    <row r="18" spans="2:14">
      <c r="B18" s="61" t="s">
        <v>70</v>
      </c>
      <c r="C18" s="211" t="s">
        <v>62</v>
      </c>
      <c r="D18" s="60"/>
      <c r="E18" s="59"/>
      <c r="F18" s="57"/>
      <c r="G18" s="60">
        <f>fcst!AP10</f>
        <v>8390243.9090909101</v>
      </c>
      <c r="H18" s="59">
        <f>fcst!AQ10</f>
        <v>1995610.0301382304</v>
      </c>
      <c r="I18" s="63">
        <f t="shared" si="0"/>
        <v>0.28541864361906821</v>
      </c>
      <c r="J18" s="58"/>
      <c r="K18" s="63">
        <f t="shared" si="1"/>
        <v>6.4509138508356045E-2</v>
      </c>
      <c r="L18" s="62"/>
    </row>
    <row r="19" spans="2:14">
      <c r="B19" s="61" t="s">
        <v>71</v>
      </c>
      <c r="C19" s="211" t="s">
        <v>62</v>
      </c>
      <c r="D19" s="60">
        <f>bud!AP11</f>
        <v>4951861.3880000003</v>
      </c>
      <c r="E19" s="59">
        <f>bud!AQ11</f>
        <v>1284162.1479796052</v>
      </c>
      <c r="F19" s="57">
        <f>E19/(D19/1.2)</f>
        <v>0.31119501472918171</v>
      </c>
      <c r="G19" s="60">
        <f>fcst!AP11</f>
        <v>7008184.1454545427</v>
      </c>
      <c r="H19" s="59">
        <f>fcst!AQ11</f>
        <v>1858880.048619471</v>
      </c>
      <c r="I19" s="57">
        <f t="shared" si="0"/>
        <v>0.31829301457356146</v>
      </c>
      <c r="J19" s="58">
        <f>D19/$D$21</f>
        <v>4.7943752602080031E-2</v>
      </c>
      <c r="K19" s="57">
        <f t="shared" si="1"/>
        <v>5.3883048768265968E-2</v>
      </c>
      <c r="L19" s="52"/>
    </row>
    <row r="20" spans="2:14">
      <c r="B20" s="61" t="s">
        <v>72</v>
      </c>
      <c r="C20" s="211" t="s">
        <v>62</v>
      </c>
      <c r="D20" s="60">
        <f>SUM(bud!AP12:AP100)</f>
        <v>16822907.537000004</v>
      </c>
      <c r="E20" s="59">
        <f>SUM(bud!AQ12:AQ100)</f>
        <v>4999978.6214718362</v>
      </c>
      <c r="F20" s="57">
        <f>E20/(D20/1.2)</f>
        <v>0.35665501534559146</v>
      </c>
      <c r="G20" s="60">
        <f>SUM(fcst!AP12:AP100)</f>
        <v>30148216.763636366</v>
      </c>
      <c r="H20" s="59">
        <f>SUM(fcst!AQ12:AQ100)</f>
        <v>7444425.8142924439</v>
      </c>
      <c r="I20" s="57">
        <f t="shared" si="0"/>
        <v>0.29631308037847043</v>
      </c>
      <c r="J20" s="58">
        <f>D20/$D$21</f>
        <v>0.16287881542002397</v>
      </c>
      <c r="K20" s="57">
        <f t="shared" si="1"/>
        <v>0.2317972531022742</v>
      </c>
      <c r="L20" s="52"/>
    </row>
    <row r="21" spans="2:14" ht="16.149999999999999" thickBot="1">
      <c r="B21" s="220" t="s">
        <v>73</v>
      </c>
      <c r="C21" s="221"/>
      <c r="D21" s="56">
        <f>SUM(D13:D20)</f>
        <v>103284810.20455551</v>
      </c>
      <c r="E21" s="55">
        <f>SUM(E13:E20)</f>
        <v>29766828.880323093</v>
      </c>
      <c r="F21" s="54">
        <f>E21/(D21/1.2)</f>
        <v>0.34584170301173889</v>
      </c>
      <c r="G21" s="56">
        <f>SUM(G13:G20)</f>
        <v>130062873.3090909</v>
      </c>
      <c r="H21" s="55">
        <f>SUM(H13:H20)</f>
        <v>33473295.609098472</v>
      </c>
      <c r="I21" s="54">
        <f t="shared" si="0"/>
        <v>0.3088349019897485</v>
      </c>
      <c r="J21" s="212"/>
      <c r="K21" s="213"/>
      <c r="L21"/>
    </row>
    <row r="23" spans="2:14">
      <c r="C23" s="209"/>
      <c r="D23" s="209"/>
      <c r="E23" s="209"/>
      <c r="F23" s="209" t="s">
        <v>74</v>
      </c>
      <c r="G23" s="209" t="s">
        <v>75</v>
      </c>
      <c r="H23" s="209"/>
      <c r="I23" s="209"/>
      <c r="J23" s="209"/>
      <c r="K23" s="209"/>
      <c r="L23" s="209"/>
    </row>
    <row r="24" spans="2:14">
      <c r="C24" s="209"/>
      <c r="D24" s="209"/>
      <c r="E24" s="209"/>
      <c r="F24" s="209">
        <v>171000000</v>
      </c>
      <c r="G24" s="53">
        <f>'Converse 2021 buying'!J58+'Converse 2021 buying'!L58</f>
        <v>43561</v>
      </c>
      <c r="H24" s="209"/>
      <c r="I24" s="209"/>
      <c r="J24" s="209"/>
      <c r="K24" s="209"/>
      <c r="L24" s="209"/>
    </row>
    <row r="25" spans="2:14" s="44" customFormat="1">
      <c r="B25" s="45"/>
      <c r="C25" s="209"/>
      <c r="D25" s="209"/>
      <c r="E25" s="209"/>
      <c r="F25" s="209"/>
      <c r="G25" s="48">
        <f>F24/G24</f>
        <v>3925.5297169486466</v>
      </c>
      <c r="H25" s="209" t="s">
        <v>76</v>
      </c>
      <c r="I25" s="209"/>
      <c r="J25" s="209"/>
      <c r="K25" s="209"/>
      <c r="L25" s="209"/>
      <c r="M25"/>
      <c r="N25"/>
    </row>
    <row r="27" spans="2:14" s="44" customFormat="1">
      <c r="B27" s="45"/>
      <c r="C27" s="209"/>
      <c r="D27" s="209"/>
      <c r="E27" s="209"/>
      <c r="F27" s="209" t="s">
        <v>77</v>
      </c>
      <c r="G27" s="209"/>
      <c r="H27" s="209"/>
      <c r="I27" s="209"/>
      <c r="J27" s="209"/>
      <c r="K27" s="209"/>
      <c r="L27" s="209"/>
      <c r="M27"/>
      <c r="N27"/>
    </row>
    <row r="28" spans="2:14" s="44" customFormat="1">
      <c r="B28" s="45"/>
      <c r="C28" s="209"/>
      <c r="D28" s="209"/>
      <c r="E28" s="209"/>
      <c r="F28" s="53">
        <f>'Converse 2021 buying'!N58+'Converse 2021 buying'!P58</f>
        <v>6645</v>
      </c>
      <c r="G28" s="48">
        <f>F28*G25</f>
        <v>26085144.969123758</v>
      </c>
      <c r="H28" s="209"/>
      <c r="I28" s="48"/>
      <c r="J28" s="46"/>
      <c r="K28" s="209"/>
      <c r="L28" s="209"/>
      <c r="M28"/>
      <c r="N28"/>
    </row>
    <row r="29" spans="2:14">
      <c r="C29" s="209"/>
      <c r="D29" s="209"/>
      <c r="E29" s="209"/>
      <c r="F29" s="52">
        <f>F28/G24</f>
        <v>0.15254470742177637</v>
      </c>
      <c r="G29" s="209"/>
      <c r="H29" s="209"/>
      <c r="I29" s="209"/>
      <c r="J29" s="209"/>
      <c r="K29" s="209"/>
      <c r="L29" s="209"/>
    </row>
    <row r="30" spans="2:14" s="44" customFormat="1">
      <c r="B30" s="45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/>
      <c r="N30"/>
    </row>
    <row r="31" spans="2:14" s="44" customFormat="1">
      <c r="B31" s="45"/>
      <c r="C31" s="209"/>
      <c r="D31" s="209"/>
      <c r="E31" s="222" t="s">
        <v>78</v>
      </c>
      <c r="F31" s="215" t="s">
        <v>79</v>
      </c>
      <c r="G31" s="215"/>
      <c r="H31" s="209"/>
      <c r="I31" s="209"/>
      <c r="J31" s="209"/>
      <c r="K31" s="209"/>
      <c r="L31" s="209"/>
      <c r="M31"/>
      <c r="N31"/>
    </row>
    <row r="32" spans="2:14" s="44" customFormat="1">
      <c r="B32" s="45"/>
      <c r="C32" s="209"/>
      <c r="D32" s="209"/>
      <c r="E32" s="222"/>
      <c r="F32" s="53">
        <f>'Converse 2021 buying'!J66</f>
        <v>2476</v>
      </c>
      <c r="G32" s="48">
        <f>F32*G25</f>
        <v>9719611.5791648496</v>
      </c>
      <c r="H32" s="209"/>
      <c r="I32" s="209"/>
      <c r="J32" s="46">
        <f>K32/G25</f>
        <v>-10428.433776506967</v>
      </c>
      <c r="K32" s="48">
        <f>G21-F24</f>
        <v>-40937126.690909103</v>
      </c>
      <c r="L32" s="209"/>
      <c r="M32"/>
      <c r="N32"/>
    </row>
    <row r="33" spans="2:14" s="44" customFormat="1">
      <c r="B33" s="45"/>
      <c r="C33" s="209"/>
      <c r="D33" s="209"/>
      <c r="E33" s="209"/>
      <c r="F33" s="215" t="s">
        <v>80</v>
      </c>
      <c r="G33" s="215"/>
      <c r="H33" s="209"/>
      <c r="I33" s="209"/>
      <c r="J33" s="52">
        <f>J32/G24</f>
        <v>-0.23939840170122281</v>
      </c>
      <c r="K33" s="209"/>
      <c r="L33" s="209"/>
      <c r="M33"/>
      <c r="N33"/>
    </row>
    <row r="34" spans="2:14">
      <c r="C34" s="209"/>
      <c r="D34" s="209"/>
      <c r="E34" s="209"/>
      <c r="F34" s="209">
        <f>F28+F32</f>
        <v>9121</v>
      </c>
      <c r="G34" s="48">
        <f>G25*F34</f>
        <v>35804756.548288606</v>
      </c>
      <c r="H34" s="209"/>
      <c r="I34" s="51" t="s">
        <v>81</v>
      </c>
      <c r="J34" s="50">
        <f>F28-J32</f>
        <v>17073.433776506965</v>
      </c>
      <c r="K34" s="49">
        <f>G28-K32</f>
        <v>67022271.660032861</v>
      </c>
      <c r="L34" s="209"/>
    </row>
    <row r="37" spans="2:14">
      <c r="C37" s="209"/>
      <c r="D37" s="209"/>
      <c r="E37" s="209"/>
      <c r="F37" s="46"/>
      <c r="G37" s="48"/>
      <c r="H37" s="209"/>
      <c r="I37" s="209"/>
      <c r="J37" s="209"/>
      <c r="K37" s="209"/>
      <c r="L37" s="209"/>
    </row>
    <row r="40" spans="2:14">
      <c r="C40" s="209"/>
      <c r="D40" s="209"/>
      <c r="E40" s="45" t="s">
        <v>82</v>
      </c>
      <c r="F40" s="46">
        <f>F34-J32</f>
        <v>19549.433776506965</v>
      </c>
      <c r="G40" s="48">
        <f>F40*G25</f>
        <v>76741883.239197701</v>
      </c>
      <c r="H40" s="209"/>
      <c r="I40" s="209"/>
      <c r="J40" s="209"/>
      <c r="K40" s="209"/>
      <c r="L40" s="209"/>
    </row>
    <row r="42" spans="2:14">
      <c r="C42" s="209"/>
      <c r="D42" s="209"/>
      <c r="E42" s="209"/>
      <c r="F42" s="46"/>
      <c r="G42" s="48"/>
      <c r="H42" s="209"/>
      <c r="I42" s="209"/>
      <c r="J42" s="209"/>
      <c r="K42" s="209"/>
      <c r="L42" s="209"/>
    </row>
    <row r="43" spans="2:14">
      <c r="C43" s="209"/>
      <c r="D43" s="209"/>
      <c r="E43" s="209" t="s">
        <v>83</v>
      </c>
      <c r="F43" s="46">
        <v>1000</v>
      </c>
      <c r="G43" s="48"/>
      <c r="H43" s="209"/>
      <c r="I43" s="209"/>
      <c r="J43" s="209"/>
      <c r="K43" s="209"/>
      <c r="L43" s="209"/>
    </row>
    <row r="44" spans="2:14">
      <c r="C44" s="209"/>
      <c r="D44" s="209"/>
      <c r="E44" s="209" t="s">
        <v>84</v>
      </c>
      <c r="F44" s="209">
        <v>1000</v>
      </c>
      <c r="G44" s="209"/>
      <c r="H44" s="209"/>
      <c r="I44" s="209"/>
      <c r="J44" s="209"/>
      <c r="K44" s="209"/>
      <c r="L44" s="209"/>
    </row>
    <row r="45" spans="2:14">
      <c r="C45" s="209"/>
      <c r="D45" s="209"/>
      <c r="E45" s="209" t="s">
        <v>85</v>
      </c>
      <c r="F45" s="47">
        <v>2000</v>
      </c>
      <c r="G45" s="209"/>
      <c r="H45" s="209"/>
      <c r="I45" s="209"/>
      <c r="J45" s="209"/>
      <c r="K45" s="209"/>
      <c r="L45" s="209"/>
    </row>
    <row r="50" spans="6:6">
      <c r="F50" s="46">
        <f>F40-F43-F44-F45</f>
        <v>15549.433776506965</v>
      </c>
    </row>
  </sheetData>
  <mergeCells count="11">
    <mergeCell ref="H1:L1"/>
    <mergeCell ref="B10:C11"/>
    <mergeCell ref="D10:F11"/>
    <mergeCell ref="G10:I11"/>
    <mergeCell ref="J10:K10"/>
    <mergeCell ref="C1:G1"/>
    <mergeCell ref="B12:C12"/>
    <mergeCell ref="B21:C21"/>
    <mergeCell ref="F33:G33"/>
    <mergeCell ref="F31:G31"/>
    <mergeCell ref="E31:E3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1522-0A5E-8A47-85F4-E352C2224C45}">
  <dimension ref="A1:AA117"/>
  <sheetViews>
    <sheetView topLeftCell="C44" zoomScaleNormal="100" workbookViewId="0">
      <selection activeCell="E44" sqref="E44"/>
    </sheetView>
  </sheetViews>
  <sheetFormatPr defaultColWidth="8.875" defaultRowHeight="13.15" outlineLevelRow="1"/>
  <cols>
    <col min="1" max="1" width="20.625" style="74" customWidth="1"/>
    <col min="2" max="2" width="10.125" style="74" customWidth="1"/>
    <col min="3" max="3" width="13.625" style="74" customWidth="1"/>
    <col min="4" max="4" width="10.5" style="74" customWidth="1"/>
    <col min="5" max="5" width="12.625" style="74" customWidth="1"/>
    <col min="6" max="6" width="13.5" style="74" customWidth="1"/>
    <col min="7" max="7" width="14.625" style="74" customWidth="1"/>
    <col min="8" max="8" width="10.625" style="74" customWidth="1"/>
    <col min="9" max="10" width="13.375" style="74" customWidth="1"/>
    <col min="11" max="11" width="13.5" style="74" customWidth="1"/>
    <col min="12" max="12" width="14.375" style="74" customWidth="1"/>
    <col min="13" max="13" width="12.625" style="74" customWidth="1"/>
    <col min="14" max="14" width="10.375" style="74" bestFit="1" customWidth="1"/>
    <col min="15" max="15" width="12.125" style="74" customWidth="1"/>
    <col min="16" max="16" width="8.875" style="74"/>
    <col min="17" max="17" width="4.125" style="75" customWidth="1"/>
    <col min="18" max="18" width="8.875" style="75"/>
    <col min="19" max="19" width="14.5" style="75" customWidth="1"/>
    <col min="20" max="27" width="8.875" style="75"/>
    <col min="28" max="16384" width="8.875" style="74"/>
  </cols>
  <sheetData>
    <row r="1" spans="1:27" s="75" customFormat="1"/>
    <row r="2" spans="1:27" s="75" customFormat="1" ht="15.75" customHeight="1">
      <c r="A2" s="181" t="s">
        <v>86</v>
      </c>
      <c r="E2" s="147"/>
      <c r="F2" s="147"/>
      <c r="I2" s="76"/>
    </row>
    <row r="3" spans="1:27" s="75" customFormat="1" ht="13.9" thickBot="1"/>
    <row r="4" spans="1:27" s="178" customFormat="1" ht="22.5" customHeight="1" thickBot="1">
      <c r="A4" s="180"/>
      <c r="B4" s="179"/>
      <c r="C4" s="237" t="s">
        <v>87</v>
      </c>
      <c r="D4" s="238"/>
      <c r="E4" s="239" t="s">
        <v>88</v>
      </c>
      <c r="F4" s="240"/>
      <c r="G4" s="240"/>
      <c r="H4" s="241"/>
      <c r="I4" s="239" t="s">
        <v>89</v>
      </c>
      <c r="J4" s="240"/>
      <c r="K4" s="240"/>
      <c r="L4" s="241"/>
      <c r="M4" s="240" t="s">
        <v>90</v>
      </c>
      <c r="N4" s="240"/>
      <c r="O4" s="240"/>
      <c r="P4" s="242"/>
    </row>
    <row r="5" spans="1:27" s="132" customFormat="1" ht="25.7" customHeight="1" thickBot="1">
      <c r="A5" s="177" t="s">
        <v>91</v>
      </c>
      <c r="B5" s="176" t="s">
        <v>92</v>
      </c>
      <c r="C5" s="231" t="s">
        <v>93</v>
      </c>
      <c r="D5" s="231"/>
      <c r="E5" s="231" t="s">
        <v>94</v>
      </c>
      <c r="F5" s="231"/>
      <c r="G5" s="231" t="s">
        <v>95</v>
      </c>
      <c r="H5" s="231"/>
      <c r="I5" s="231" t="s">
        <v>94</v>
      </c>
      <c r="J5" s="231"/>
      <c r="K5" s="231" t="s">
        <v>95</v>
      </c>
      <c r="L5" s="231"/>
      <c r="M5" s="231" t="s">
        <v>94</v>
      </c>
      <c r="N5" s="231"/>
      <c r="O5" s="231" t="s">
        <v>95</v>
      </c>
      <c r="P5" s="232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</row>
    <row r="6" spans="1:27">
      <c r="A6" s="235" t="s">
        <v>96</v>
      </c>
      <c r="B6" s="160" t="s">
        <v>97</v>
      </c>
      <c r="C6" s="159">
        <f t="shared" ref="C6:D10" si="0">E6+G6+I6+K6+M6+O6</f>
        <v>1352605.7</v>
      </c>
      <c r="D6" s="157">
        <f t="shared" si="0"/>
        <v>77553</v>
      </c>
      <c r="E6" s="159">
        <v>143574.6</v>
      </c>
      <c r="F6" s="157">
        <v>8307</v>
      </c>
      <c r="G6" s="206">
        <f>142821.87+140890.22</f>
        <v>283712.08999999997</v>
      </c>
      <c r="H6" s="205">
        <f>8258+7213</f>
        <v>15471</v>
      </c>
      <c r="I6" s="159">
        <v>786234.48</v>
      </c>
      <c r="J6" s="157">
        <v>46124</v>
      </c>
      <c r="K6" s="206">
        <f>49092.53+60381</f>
        <v>109473.53</v>
      </c>
      <c r="L6" s="205">
        <f>2840+3092</f>
        <v>5932</v>
      </c>
      <c r="M6" s="159">
        <v>19019.400000000001</v>
      </c>
      <c r="N6" s="157">
        <v>1105</v>
      </c>
      <c r="O6" s="204">
        <v>10591.599999999999</v>
      </c>
      <c r="P6" s="203">
        <v>614</v>
      </c>
      <c r="Q6" s="76"/>
      <c r="R6" s="77">
        <f>J6+L6+N6+P6</f>
        <v>53775</v>
      </c>
      <c r="S6" s="77">
        <v>8239</v>
      </c>
      <c r="T6" s="77">
        <f>R6+S6+R7+S7+R8+S8</f>
        <v>191356</v>
      </c>
    </row>
    <row r="7" spans="1:27">
      <c r="A7" s="235"/>
      <c r="B7" s="100" t="s">
        <v>98</v>
      </c>
      <c r="C7" s="154">
        <f t="shared" si="0"/>
        <v>946417.32000000018</v>
      </c>
      <c r="D7" s="150">
        <f t="shared" si="0"/>
        <v>50232</v>
      </c>
      <c r="E7" s="154">
        <v>195783.84000000003</v>
      </c>
      <c r="F7" s="150">
        <v>9017</v>
      </c>
      <c r="G7" s="153">
        <v>85168.1</v>
      </c>
      <c r="H7" s="152">
        <v>4490</v>
      </c>
      <c r="I7" s="154">
        <v>557501.82000000007</v>
      </c>
      <c r="J7" s="150">
        <v>31411</v>
      </c>
      <c r="K7" s="153">
        <v>47231.789999999986</v>
      </c>
      <c r="L7" s="152">
        <v>2372</v>
      </c>
      <c r="M7" s="154">
        <v>29717.46</v>
      </c>
      <c r="N7" s="150">
        <v>1392</v>
      </c>
      <c r="O7" s="149">
        <v>31014.31</v>
      </c>
      <c r="P7" s="148">
        <v>1550</v>
      </c>
      <c r="Q7" s="76"/>
      <c r="R7" s="77">
        <f>J7+L7+N7+P7</f>
        <v>36725</v>
      </c>
      <c r="S7" s="77">
        <v>0</v>
      </c>
    </row>
    <row r="8" spans="1:27">
      <c r="A8" s="235"/>
      <c r="B8" s="92" t="s">
        <v>99</v>
      </c>
      <c r="C8" s="146">
        <f t="shared" si="0"/>
        <v>2132358.9817439942</v>
      </c>
      <c r="D8" s="144">
        <f t="shared" si="0"/>
        <v>111009</v>
      </c>
      <c r="E8" s="146">
        <v>240736.68031542274</v>
      </c>
      <c r="F8" s="144">
        <v>11328</v>
      </c>
      <c r="G8" s="202">
        <f>258759.11+140528</f>
        <v>399287.11</v>
      </c>
      <c r="H8" s="201">
        <f>12656+6319</f>
        <v>18975</v>
      </c>
      <c r="I8" s="146">
        <v>888233.18977443606</v>
      </c>
      <c r="J8" s="144">
        <v>49670</v>
      </c>
      <c r="K8" s="188">
        <v>484190.77000000008</v>
      </c>
      <c r="L8" s="195">
        <v>25171</v>
      </c>
      <c r="M8" s="146">
        <v>55433.891654135332</v>
      </c>
      <c r="N8" s="144">
        <v>2720</v>
      </c>
      <c r="O8" s="200">
        <v>64477.34</v>
      </c>
      <c r="P8" s="199">
        <v>3145</v>
      </c>
      <c r="Q8" s="76"/>
      <c r="R8" s="77">
        <f>J8+L8+N8+P8</f>
        <v>80706</v>
      </c>
      <c r="S8" s="77">
        <v>11911</v>
      </c>
    </row>
    <row r="9" spans="1:27">
      <c r="A9" s="235"/>
      <c r="B9" s="92" t="s">
        <v>100</v>
      </c>
      <c r="C9" s="146">
        <f t="shared" si="0"/>
        <v>181893.7491407799</v>
      </c>
      <c r="D9" s="144">
        <f t="shared" si="0"/>
        <v>20059</v>
      </c>
      <c r="E9" s="146">
        <v>74167.077990746853</v>
      </c>
      <c r="F9" s="144">
        <v>6804</v>
      </c>
      <c r="G9" s="188">
        <v>48452.28</v>
      </c>
      <c r="H9" s="195">
        <v>6846</v>
      </c>
      <c r="I9" s="146">
        <v>34235.771150033048</v>
      </c>
      <c r="J9" s="144">
        <v>3414</v>
      </c>
      <c r="K9" s="188">
        <v>22496.12</v>
      </c>
      <c r="L9" s="195">
        <v>2863</v>
      </c>
      <c r="M9" s="146">
        <v>2330</v>
      </c>
      <c r="N9" s="144">
        <v>118</v>
      </c>
      <c r="O9" s="200">
        <v>212.5</v>
      </c>
      <c r="P9" s="199">
        <v>14</v>
      </c>
      <c r="Q9" s="76"/>
      <c r="R9" s="77">
        <f>J9+L9+N9+P9</f>
        <v>6409</v>
      </c>
      <c r="S9" s="77">
        <v>3647</v>
      </c>
      <c r="T9" s="77">
        <f>SUM(R9:S9)</f>
        <v>10056</v>
      </c>
    </row>
    <row r="10" spans="1:27" ht="13.9" thickBot="1">
      <c r="A10" s="235"/>
      <c r="B10" s="88" t="s">
        <v>101</v>
      </c>
      <c r="C10" s="141">
        <f t="shared" si="0"/>
        <v>47963.852029081303</v>
      </c>
      <c r="D10" s="139">
        <f t="shared" si="0"/>
        <v>9753</v>
      </c>
      <c r="E10" s="141">
        <v>16832.357898215465</v>
      </c>
      <c r="F10" s="139">
        <v>1925</v>
      </c>
      <c r="G10" s="185">
        <v>13700.36</v>
      </c>
      <c r="H10" s="194">
        <v>5521</v>
      </c>
      <c r="I10" s="141">
        <v>12183.254130865829</v>
      </c>
      <c r="J10" s="139">
        <v>1701</v>
      </c>
      <c r="K10" s="185">
        <v>4589.97</v>
      </c>
      <c r="L10" s="194">
        <v>514</v>
      </c>
      <c r="M10" s="141">
        <v>95</v>
      </c>
      <c r="N10" s="139">
        <v>11</v>
      </c>
      <c r="O10" s="198">
        <v>562.91</v>
      </c>
      <c r="P10" s="197">
        <v>81</v>
      </c>
      <c r="Q10" s="76"/>
      <c r="R10" s="77">
        <f>J10+L10+N10+P10</f>
        <v>2307</v>
      </c>
      <c r="S10" s="77">
        <v>2646</v>
      </c>
      <c r="T10" s="77">
        <f>SUM(R10:S10)</f>
        <v>4953</v>
      </c>
    </row>
    <row r="11" spans="1:27" ht="13.9" thickBot="1">
      <c r="A11" s="236"/>
      <c r="B11" s="84" t="s">
        <v>16</v>
      </c>
      <c r="C11" s="136">
        <f t="shared" ref="C11:P11" si="1">SUM(C6:C10)</f>
        <v>4661239.6029138556</v>
      </c>
      <c r="D11" s="110">
        <f t="shared" si="1"/>
        <v>268606</v>
      </c>
      <c r="E11" s="136">
        <f t="shared" si="1"/>
        <v>671094.55620438501</v>
      </c>
      <c r="F11" s="110">
        <f t="shared" si="1"/>
        <v>37381</v>
      </c>
      <c r="G11" s="136">
        <f t="shared" si="1"/>
        <v>830319.94</v>
      </c>
      <c r="H11" s="110">
        <f t="shared" si="1"/>
        <v>51303</v>
      </c>
      <c r="I11" s="136">
        <f t="shared" si="1"/>
        <v>2278388.5150553351</v>
      </c>
      <c r="J11" s="110">
        <f t="shared" si="1"/>
        <v>132320</v>
      </c>
      <c r="K11" s="136">
        <f t="shared" si="1"/>
        <v>667982.18000000005</v>
      </c>
      <c r="L11" s="110">
        <f t="shared" si="1"/>
        <v>36852</v>
      </c>
      <c r="M11" s="136">
        <f t="shared" si="1"/>
        <v>106595.75165413533</v>
      </c>
      <c r="N11" s="110">
        <f t="shared" si="1"/>
        <v>5346</v>
      </c>
      <c r="O11" s="136">
        <f t="shared" si="1"/>
        <v>106858.66</v>
      </c>
      <c r="P11" s="135">
        <f t="shared" si="1"/>
        <v>5404</v>
      </c>
      <c r="Q11" s="76"/>
      <c r="R11" s="76"/>
      <c r="S11" s="147"/>
      <c r="T11" s="77">
        <f>SUM(R11:S11)</f>
        <v>0</v>
      </c>
    </row>
    <row r="12" spans="1:27" s="75" customFormat="1" ht="13.9" thickBot="1">
      <c r="K12" s="76"/>
      <c r="L12" s="77"/>
      <c r="N12" s="174">
        <f>N11/(F11+J11)</f>
        <v>3.1502466102144362E-2</v>
      </c>
      <c r="P12" s="174">
        <f>P11/(H11+L11)</f>
        <v>6.1301117350121948E-2</v>
      </c>
    </row>
    <row r="13" spans="1:27" s="132" customFormat="1" ht="23.85" customHeight="1" thickBot="1">
      <c r="A13" s="104" t="s">
        <v>102</v>
      </c>
      <c r="B13" s="134" t="s">
        <v>92</v>
      </c>
      <c r="C13" s="233" t="s">
        <v>103</v>
      </c>
      <c r="D13" s="233"/>
      <c r="E13" s="233" t="s">
        <v>104</v>
      </c>
      <c r="F13" s="233"/>
      <c r="G13" s="233" t="s">
        <v>105</v>
      </c>
      <c r="H13" s="233"/>
      <c r="I13" s="233" t="s">
        <v>106</v>
      </c>
      <c r="J13" s="233"/>
      <c r="K13" s="233" t="s">
        <v>107</v>
      </c>
      <c r="L13" s="233"/>
      <c r="M13" s="233"/>
      <c r="N13" s="233"/>
      <c r="O13" s="233"/>
      <c r="P13" s="234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</row>
    <row r="14" spans="1:27">
      <c r="A14" s="235" t="s">
        <v>96</v>
      </c>
      <c r="B14" s="160" t="s">
        <v>97</v>
      </c>
      <c r="C14" s="159">
        <f t="shared" ref="C14:D18" si="2">E14+G14+I14+K14</f>
        <v>0</v>
      </c>
      <c r="D14" s="157">
        <f t="shared" si="2"/>
        <v>0</v>
      </c>
      <c r="E14" s="156">
        <v>0</v>
      </c>
      <c r="F14" s="157">
        <v>0</v>
      </c>
      <c r="G14" s="193">
        <v>0</v>
      </c>
      <c r="H14" s="196">
        <v>0</v>
      </c>
      <c r="I14" s="193">
        <v>0</v>
      </c>
      <c r="J14" s="192">
        <v>0</v>
      </c>
      <c r="K14" s="193">
        <v>0</v>
      </c>
      <c r="L14" s="196">
        <v>0</v>
      </c>
      <c r="M14" s="156"/>
      <c r="N14" s="157"/>
      <c r="O14" s="156"/>
      <c r="P14" s="155"/>
    </row>
    <row r="15" spans="1:27">
      <c r="A15" s="235"/>
      <c r="B15" s="100" t="s">
        <v>98</v>
      </c>
      <c r="C15" s="154">
        <f t="shared" si="2"/>
        <v>0</v>
      </c>
      <c r="D15" s="150">
        <f t="shared" si="2"/>
        <v>0</v>
      </c>
      <c r="E15" s="151">
        <v>0</v>
      </c>
      <c r="F15" s="150">
        <v>0</v>
      </c>
      <c r="G15" s="153">
        <v>0</v>
      </c>
      <c r="H15" s="152">
        <v>0</v>
      </c>
      <c r="I15" s="153">
        <v>0</v>
      </c>
      <c r="J15" s="190">
        <v>0</v>
      </c>
      <c r="K15" s="153">
        <v>0</v>
      </c>
      <c r="L15" s="152">
        <v>0</v>
      </c>
      <c r="M15" s="151"/>
      <c r="N15" s="150"/>
      <c r="O15" s="149"/>
      <c r="P15" s="148"/>
      <c r="Q15" s="76"/>
      <c r="R15" s="76"/>
      <c r="S15" s="147"/>
    </row>
    <row r="16" spans="1:27" s="75" customFormat="1">
      <c r="A16" s="235"/>
      <c r="B16" s="92" t="s">
        <v>99</v>
      </c>
      <c r="C16" s="146">
        <f t="shared" si="2"/>
        <v>91107.15</v>
      </c>
      <c r="D16" s="144">
        <f t="shared" si="2"/>
        <v>3055</v>
      </c>
      <c r="E16" s="143">
        <v>24061.870000000003</v>
      </c>
      <c r="F16" s="144">
        <v>771</v>
      </c>
      <c r="G16" s="188">
        <v>24858</v>
      </c>
      <c r="H16" s="195">
        <v>849</v>
      </c>
      <c r="I16" s="188">
        <v>28621.279999999999</v>
      </c>
      <c r="J16" s="187">
        <v>965</v>
      </c>
      <c r="K16" s="188">
        <v>13566</v>
      </c>
      <c r="L16" s="195">
        <v>470</v>
      </c>
      <c r="M16" s="143"/>
      <c r="N16" s="144"/>
      <c r="O16" s="143"/>
      <c r="P16" s="142"/>
    </row>
    <row r="17" spans="1:27" s="75" customFormat="1">
      <c r="A17" s="235"/>
      <c r="B17" s="92" t="s">
        <v>100</v>
      </c>
      <c r="C17" s="146">
        <f t="shared" si="2"/>
        <v>19169</v>
      </c>
      <c r="D17" s="144">
        <f t="shared" si="2"/>
        <v>622</v>
      </c>
      <c r="E17" s="143">
        <v>360</v>
      </c>
      <c r="F17" s="144">
        <v>12</v>
      </c>
      <c r="G17" s="188">
        <v>1902.5</v>
      </c>
      <c r="H17" s="195">
        <v>82</v>
      </c>
      <c r="I17" s="188">
        <v>10089</v>
      </c>
      <c r="J17" s="187">
        <v>228</v>
      </c>
      <c r="K17" s="188">
        <v>6817.5</v>
      </c>
      <c r="L17" s="195">
        <v>300</v>
      </c>
      <c r="M17" s="143"/>
      <c r="N17" s="144"/>
      <c r="O17" s="143"/>
      <c r="P17" s="142"/>
    </row>
    <row r="18" spans="1:27" s="75" customFormat="1" ht="13.9" thickBot="1">
      <c r="A18" s="235"/>
      <c r="B18" s="88" t="s">
        <v>101</v>
      </c>
      <c r="C18" s="141">
        <f t="shared" si="2"/>
        <v>187.5</v>
      </c>
      <c r="D18" s="139">
        <f t="shared" si="2"/>
        <v>5</v>
      </c>
      <c r="E18" s="138">
        <v>0</v>
      </c>
      <c r="F18" s="139">
        <v>0</v>
      </c>
      <c r="G18" s="185">
        <v>0</v>
      </c>
      <c r="H18" s="194">
        <v>0</v>
      </c>
      <c r="I18" s="185">
        <v>187.5</v>
      </c>
      <c r="J18" s="184">
        <v>5</v>
      </c>
      <c r="K18" s="185">
        <v>0</v>
      </c>
      <c r="L18" s="194">
        <v>0</v>
      </c>
      <c r="M18" s="138"/>
      <c r="N18" s="139"/>
      <c r="O18" s="138"/>
      <c r="P18" s="137"/>
    </row>
    <row r="19" spans="1:27" s="75" customFormat="1" ht="13.9" thickBot="1">
      <c r="A19" s="236"/>
      <c r="B19" s="84" t="s">
        <v>16</v>
      </c>
      <c r="C19" s="136">
        <f t="shared" ref="C19:P19" si="3">SUM(C14:C18)</f>
        <v>110463.65</v>
      </c>
      <c r="D19" s="110">
        <f t="shared" si="3"/>
        <v>3682</v>
      </c>
      <c r="E19" s="136">
        <f t="shared" si="3"/>
        <v>24421.870000000003</v>
      </c>
      <c r="F19" s="110">
        <f t="shared" si="3"/>
        <v>783</v>
      </c>
      <c r="G19" s="136">
        <f t="shared" si="3"/>
        <v>26760.5</v>
      </c>
      <c r="H19" s="110">
        <f t="shared" si="3"/>
        <v>931</v>
      </c>
      <c r="I19" s="136">
        <f t="shared" si="3"/>
        <v>38897.78</v>
      </c>
      <c r="J19" s="110">
        <f t="shared" si="3"/>
        <v>1198</v>
      </c>
      <c r="K19" s="136">
        <f t="shared" si="3"/>
        <v>20383.5</v>
      </c>
      <c r="L19" s="110">
        <f t="shared" si="3"/>
        <v>770</v>
      </c>
      <c r="M19" s="136">
        <f t="shared" si="3"/>
        <v>0</v>
      </c>
      <c r="N19" s="110">
        <f t="shared" si="3"/>
        <v>0</v>
      </c>
      <c r="O19" s="136">
        <f t="shared" si="3"/>
        <v>0</v>
      </c>
      <c r="P19" s="135">
        <f t="shared" si="3"/>
        <v>0</v>
      </c>
    </row>
    <row r="20" spans="1:27" s="75" customFormat="1" ht="13.9" thickBot="1">
      <c r="E20" s="76"/>
      <c r="F20" s="77">
        <f>F19+F11</f>
        <v>38164</v>
      </c>
      <c r="I20" s="76"/>
      <c r="M20" s="76"/>
    </row>
    <row r="21" spans="1:27" s="132" customFormat="1" ht="27.2" customHeight="1" thickBot="1">
      <c r="A21" s="104" t="s">
        <v>108</v>
      </c>
      <c r="B21" s="134" t="s">
        <v>92</v>
      </c>
      <c r="C21" s="233" t="s">
        <v>109</v>
      </c>
      <c r="D21" s="233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2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</row>
    <row r="22" spans="1:27">
      <c r="A22" s="235" t="s">
        <v>96</v>
      </c>
      <c r="B22" s="160" t="s">
        <v>97</v>
      </c>
      <c r="C22" s="159">
        <f t="shared" ref="C22:D26" si="4">C14+C6</f>
        <v>1352605.7</v>
      </c>
      <c r="D22" s="157">
        <f t="shared" si="4"/>
        <v>77553</v>
      </c>
      <c r="E22" s="156"/>
      <c r="F22" s="157"/>
      <c r="G22" s="159"/>
      <c r="H22" s="158"/>
      <c r="I22" s="159"/>
      <c r="J22" s="157"/>
      <c r="K22" s="159"/>
      <c r="L22" s="158"/>
      <c r="M22" s="156"/>
      <c r="N22" s="157"/>
      <c r="O22" s="156"/>
      <c r="P22" s="155"/>
    </row>
    <row r="23" spans="1:27">
      <c r="A23" s="235"/>
      <c r="B23" s="100" t="s">
        <v>98</v>
      </c>
      <c r="C23" s="154">
        <f t="shared" si="4"/>
        <v>946417.32000000018</v>
      </c>
      <c r="D23" s="150">
        <f t="shared" si="4"/>
        <v>50232</v>
      </c>
      <c r="E23" s="151"/>
      <c r="F23" s="150"/>
      <c r="G23" s="153"/>
      <c r="H23" s="152"/>
      <c r="I23" s="154"/>
      <c r="J23" s="150"/>
      <c r="K23" s="153"/>
      <c r="L23" s="152"/>
      <c r="M23" s="151"/>
      <c r="N23" s="150"/>
      <c r="O23" s="149"/>
      <c r="P23" s="148"/>
      <c r="Q23" s="76"/>
      <c r="R23" s="76"/>
      <c r="S23" s="147"/>
    </row>
    <row r="24" spans="1:27" s="75" customFormat="1">
      <c r="A24" s="235"/>
      <c r="B24" s="92" t="s">
        <v>99</v>
      </c>
      <c r="C24" s="146">
        <f t="shared" si="4"/>
        <v>2223466.1317439941</v>
      </c>
      <c r="D24" s="144">
        <f t="shared" si="4"/>
        <v>114064</v>
      </c>
      <c r="E24" s="143"/>
      <c r="F24" s="144"/>
      <c r="G24" s="146"/>
      <c r="H24" s="145"/>
      <c r="I24" s="146"/>
      <c r="J24" s="144"/>
      <c r="K24" s="146"/>
      <c r="L24" s="145"/>
      <c r="M24" s="143"/>
      <c r="N24" s="144"/>
      <c r="O24" s="143"/>
      <c r="P24" s="142"/>
    </row>
    <row r="25" spans="1:27" s="75" customFormat="1">
      <c r="A25" s="235"/>
      <c r="B25" s="92" t="s">
        <v>100</v>
      </c>
      <c r="C25" s="146">
        <f t="shared" si="4"/>
        <v>201062.7491407799</v>
      </c>
      <c r="D25" s="144">
        <f t="shared" si="4"/>
        <v>20681</v>
      </c>
      <c r="E25" s="143"/>
      <c r="F25" s="144"/>
      <c r="G25" s="146"/>
      <c r="H25" s="145"/>
      <c r="I25" s="146"/>
      <c r="J25" s="144"/>
      <c r="K25" s="146"/>
      <c r="L25" s="145"/>
      <c r="M25" s="143"/>
      <c r="N25" s="144"/>
      <c r="O25" s="143"/>
      <c r="P25" s="142"/>
    </row>
    <row r="26" spans="1:27" s="75" customFormat="1" ht="13.9" thickBot="1">
      <c r="A26" s="235"/>
      <c r="B26" s="88" t="s">
        <v>101</v>
      </c>
      <c r="C26" s="141">
        <f t="shared" si="4"/>
        <v>48151.352029081303</v>
      </c>
      <c r="D26" s="139">
        <f t="shared" si="4"/>
        <v>9758</v>
      </c>
      <c r="E26" s="138"/>
      <c r="F26" s="139"/>
      <c r="G26" s="141"/>
      <c r="H26" s="140"/>
      <c r="I26" s="141"/>
      <c r="J26" s="139"/>
      <c r="K26" s="141"/>
      <c r="L26" s="140"/>
      <c r="M26" s="138"/>
      <c r="N26" s="139"/>
      <c r="O26" s="138"/>
      <c r="P26" s="137"/>
    </row>
    <row r="27" spans="1:27" s="75" customFormat="1" ht="13.9" thickBot="1">
      <c r="A27" s="236"/>
      <c r="B27" s="84" t="s">
        <v>16</v>
      </c>
      <c r="C27" s="136">
        <f t="shared" ref="C27:P27" si="5">SUM(C22:C26)</f>
        <v>4771703.252913855</v>
      </c>
      <c r="D27" s="110">
        <f t="shared" si="5"/>
        <v>272288</v>
      </c>
      <c r="E27" s="136">
        <f t="shared" si="5"/>
        <v>0</v>
      </c>
      <c r="F27" s="110">
        <f t="shared" si="5"/>
        <v>0</v>
      </c>
      <c r="G27" s="136">
        <f t="shared" si="5"/>
        <v>0</v>
      </c>
      <c r="H27" s="110">
        <f t="shared" si="5"/>
        <v>0</v>
      </c>
      <c r="I27" s="136">
        <f t="shared" si="5"/>
        <v>0</v>
      </c>
      <c r="J27" s="110">
        <f t="shared" si="5"/>
        <v>0</v>
      </c>
      <c r="K27" s="136">
        <f t="shared" si="5"/>
        <v>0</v>
      </c>
      <c r="L27" s="110">
        <f t="shared" si="5"/>
        <v>0</v>
      </c>
      <c r="M27" s="136">
        <f t="shared" si="5"/>
        <v>0</v>
      </c>
      <c r="N27" s="110">
        <f t="shared" si="5"/>
        <v>0</v>
      </c>
      <c r="O27" s="136">
        <f t="shared" si="5"/>
        <v>0</v>
      </c>
      <c r="P27" s="135">
        <f t="shared" si="5"/>
        <v>0</v>
      </c>
    </row>
    <row r="28" spans="1:27" s="75" customFormat="1" ht="13.9" thickBot="1">
      <c r="E28" s="76"/>
      <c r="I28" s="76"/>
      <c r="M28" s="76"/>
    </row>
    <row r="29" spans="1:27" s="132" customFormat="1" ht="33.950000000000003" customHeight="1" thickBot="1">
      <c r="A29" s="104" t="s">
        <v>110</v>
      </c>
      <c r="B29" s="134" t="s">
        <v>92</v>
      </c>
      <c r="C29" s="233" t="s">
        <v>109</v>
      </c>
      <c r="D29" s="233"/>
      <c r="E29" s="231" t="s">
        <v>94</v>
      </c>
      <c r="F29" s="231"/>
      <c r="G29" s="231" t="s">
        <v>95</v>
      </c>
      <c r="H29" s="231"/>
      <c r="I29" s="231" t="s">
        <v>94</v>
      </c>
      <c r="J29" s="231"/>
      <c r="K29" s="231" t="s">
        <v>95</v>
      </c>
      <c r="L29" s="231"/>
      <c r="M29" s="231" t="s">
        <v>94</v>
      </c>
      <c r="N29" s="231"/>
      <c r="O29" s="231" t="s">
        <v>95</v>
      </c>
      <c r="P29" s="232"/>
      <c r="Q29" s="133" t="s">
        <v>111</v>
      </c>
      <c r="R29" s="133">
        <v>85</v>
      </c>
      <c r="S29" s="133"/>
      <c r="T29" s="133"/>
      <c r="U29" s="133"/>
      <c r="V29" s="133"/>
      <c r="W29" s="133"/>
      <c r="X29" s="133"/>
      <c r="Y29" s="133"/>
      <c r="Z29" s="133"/>
      <c r="AA29" s="133"/>
    </row>
    <row r="30" spans="1:27">
      <c r="A30" s="235" t="s">
        <v>96</v>
      </c>
      <c r="B30" s="131" t="s">
        <v>97</v>
      </c>
      <c r="C30" s="127">
        <f t="shared" ref="C30:D35" si="6">E30+G30+I30+K30+M30+O30</f>
        <v>126468632.95</v>
      </c>
      <c r="D30" s="128">
        <f t="shared" si="6"/>
        <v>77553</v>
      </c>
      <c r="E30" s="130">
        <f>(E6+E14)*$R$29*(1+$R$30)</f>
        <v>13424225.100000001</v>
      </c>
      <c r="F30" s="129">
        <f>F6</f>
        <v>8307</v>
      </c>
      <c r="G30" s="130">
        <f>(G6+G14)*$R$29*(1+$R$30)</f>
        <v>26527080.414999999</v>
      </c>
      <c r="H30" s="129">
        <f>H6</f>
        <v>15471</v>
      </c>
      <c r="I30" s="127">
        <f>(I6+I14)*$R$29*(1+$R$30)</f>
        <v>73512923.879999995</v>
      </c>
      <c r="J30" s="128">
        <f>J6</f>
        <v>46124</v>
      </c>
      <c r="K30" s="127">
        <f>(K6+K14)*$R$29*(1+$R$30)</f>
        <v>10235775.055000002</v>
      </c>
      <c r="L30" s="128">
        <f>L6</f>
        <v>5932</v>
      </c>
      <c r="M30" s="127">
        <f>(M6+M14)*$R$29*(1+$R$30)</f>
        <v>1778313.9000000004</v>
      </c>
      <c r="N30" s="128">
        <f>N6</f>
        <v>1105</v>
      </c>
      <c r="O30" s="127">
        <f>(O6+O14)*$R$29*(1+$R$30)</f>
        <v>990314.6</v>
      </c>
      <c r="P30" s="126">
        <f>P6</f>
        <v>614</v>
      </c>
      <c r="Q30" s="75" t="s">
        <v>112</v>
      </c>
      <c r="R30" s="125">
        <v>0.1</v>
      </c>
    </row>
    <row r="31" spans="1:27" s="75" customFormat="1">
      <c r="A31" s="235"/>
      <c r="B31" s="96" t="s">
        <v>98</v>
      </c>
      <c r="C31" s="115">
        <f t="shared" si="6"/>
        <v>88490019.420000017</v>
      </c>
      <c r="D31" s="122">
        <f t="shared" si="6"/>
        <v>50232</v>
      </c>
      <c r="E31" s="118">
        <f>(E7+E15)*$R$29*(1+$R$30)</f>
        <v>18305789.040000003</v>
      </c>
      <c r="F31" s="123">
        <f>F7</f>
        <v>9017</v>
      </c>
      <c r="G31" s="118">
        <f>(G7+G15)*$R$29*(1+$R$30)</f>
        <v>7963217.3500000015</v>
      </c>
      <c r="H31" s="123">
        <f>H7</f>
        <v>4490</v>
      </c>
      <c r="I31" s="115">
        <f>(I7+I15)*$R$29*(1+$R$30)</f>
        <v>52126420.170000009</v>
      </c>
      <c r="J31" s="122">
        <f>J7</f>
        <v>31411</v>
      </c>
      <c r="K31" s="115">
        <f>(K7+K15)*$R$29*(1+$R$30)</f>
        <v>4416172.3649999993</v>
      </c>
      <c r="L31" s="122">
        <f>L7</f>
        <v>2372</v>
      </c>
      <c r="M31" s="115">
        <f>(M7+M15)*$R$29*(1+$R$30)</f>
        <v>2778582.5100000002</v>
      </c>
      <c r="N31" s="122">
        <f>N7</f>
        <v>1392</v>
      </c>
      <c r="O31" s="115">
        <f>(O7+O15)*$R$29*(1+$R$30)</f>
        <v>2899837.9850000003</v>
      </c>
      <c r="P31" s="121">
        <f>P7</f>
        <v>1550</v>
      </c>
      <c r="Q31" s="75" t="s">
        <v>113</v>
      </c>
      <c r="R31" s="124">
        <v>0.17</v>
      </c>
      <c r="S31" s="124">
        <v>0</v>
      </c>
    </row>
    <row r="32" spans="1:27" s="75" customFormat="1">
      <c r="A32" s="235"/>
      <c r="B32" s="96" t="s">
        <v>99</v>
      </c>
      <c r="C32" s="115">
        <f t="shared" si="6"/>
        <v>207894083.31806347</v>
      </c>
      <c r="D32" s="122">
        <f t="shared" si="6"/>
        <v>111009</v>
      </c>
      <c r="E32" s="118">
        <f>(E8+E16)*$R$29*(1+$R$30)</f>
        <v>24758664.454492033</v>
      </c>
      <c r="F32" s="123">
        <f>F8</f>
        <v>11328</v>
      </c>
      <c r="G32" s="118">
        <f>(G8+G16)*$R$29*(1+$R$30)</f>
        <v>39657567.785000004</v>
      </c>
      <c r="H32" s="123">
        <f>H8</f>
        <v>18975</v>
      </c>
      <c r="I32" s="115">
        <f>(I8+I16)*$R$29*(1+$R$30)</f>
        <v>85725892.923909783</v>
      </c>
      <c r="J32" s="122">
        <f>J8</f>
        <v>49670</v>
      </c>
      <c r="K32" s="115">
        <f>(K8+K16)*$R$29*(1+$R$30)</f>
        <v>46540257.995000005</v>
      </c>
      <c r="L32" s="122">
        <f>L8</f>
        <v>25171</v>
      </c>
      <c r="M32" s="115">
        <f>(M8+M16)*$R$29*(1+$R$30)</f>
        <v>5183068.8696616534</v>
      </c>
      <c r="N32" s="122">
        <f>N8</f>
        <v>2720</v>
      </c>
      <c r="O32" s="115">
        <f>(O8+O16)*$R$29*(1+$R$30)</f>
        <v>6028631.29</v>
      </c>
      <c r="P32" s="121">
        <f>P8</f>
        <v>3145</v>
      </c>
    </row>
    <row r="33" spans="1:16" s="75" customFormat="1">
      <c r="A33" s="235"/>
      <c r="B33" s="96" t="s">
        <v>114</v>
      </c>
      <c r="C33" s="115">
        <f t="shared" si="6"/>
        <v>0</v>
      </c>
      <c r="D33" s="116">
        <f t="shared" si="6"/>
        <v>0</v>
      </c>
      <c r="E33" s="118">
        <f>E9*$R$31*$R$29*(1+$R$30)*$S$31</f>
        <v>0</v>
      </c>
      <c r="F33" s="117">
        <f>F9*$R$31*$S$31</f>
        <v>0</v>
      </c>
      <c r="G33" s="118">
        <f>G9*$R$31*$R$29*(1+$R$30)*$S$31</f>
        <v>0</v>
      </c>
      <c r="H33" s="117">
        <f>H9*$R$31*$S$31</f>
        <v>0</v>
      </c>
      <c r="I33" s="115">
        <f>I9*$R$31*$R$29*(1+$R$30)*$S$31</f>
        <v>0</v>
      </c>
      <c r="J33" s="116">
        <f>J9*$R$31*$S$31</f>
        <v>0</v>
      </c>
      <c r="K33" s="115">
        <f>K9*$R$31*$R$29*(1+$R$30)*$S$31</f>
        <v>0</v>
      </c>
      <c r="L33" s="116">
        <f>L9*$R$31*$S$31</f>
        <v>0</v>
      </c>
      <c r="M33" s="115">
        <f>M9*$R$31*$R$29*(1+$R$30)*$S$31</f>
        <v>0</v>
      </c>
      <c r="N33" s="116">
        <f>N9*$R$31*$S$31</f>
        <v>0</v>
      </c>
      <c r="O33" s="115">
        <f>O9*$R$31*$R$29*(1+$R$30)*$S$31</f>
        <v>0</v>
      </c>
      <c r="P33" s="116">
        <f>P9*$R$31*$S$31</f>
        <v>0</v>
      </c>
    </row>
    <row r="34" spans="1:16" s="75" customFormat="1">
      <c r="A34" s="235"/>
      <c r="B34" s="120" t="s">
        <v>115</v>
      </c>
      <c r="C34" s="119">
        <f t="shared" si="6"/>
        <v>18799367.044662923</v>
      </c>
      <c r="D34" s="116">
        <f t="shared" si="6"/>
        <v>20681</v>
      </c>
      <c r="E34" s="118">
        <f>((E9+E17)*$R$29*(1+$R$30)-E33)</f>
        <v>6968281.7921348307</v>
      </c>
      <c r="F34" s="117">
        <f>((F9+F17)-F33)</f>
        <v>6816</v>
      </c>
      <c r="G34" s="118">
        <f>((G9+G17)*$R$29*(1+$R$30)-G33)</f>
        <v>4708171.9300000006</v>
      </c>
      <c r="H34" s="117">
        <f>((H9+H17)-H33)</f>
        <v>6928</v>
      </c>
      <c r="I34" s="115">
        <f>((I9+I17)*$R$29*(1+$R$30)-I33)</f>
        <v>4144366.1025280906</v>
      </c>
      <c r="J34" s="116">
        <f>((J9+J17)-J33)</f>
        <v>3642</v>
      </c>
      <c r="K34" s="115">
        <f>((K9+K17)*$R$29*(1+$R$30)-K33)</f>
        <v>2740823.4699999997</v>
      </c>
      <c r="L34" s="116">
        <f>((L9+L17)-L33)</f>
        <v>3163</v>
      </c>
      <c r="M34" s="115">
        <f>((M9+M17)*$R$29*(1+$R$30)-M33)</f>
        <v>217855.00000000003</v>
      </c>
      <c r="N34" s="116">
        <f>((N9+N17)-N33)</f>
        <v>118</v>
      </c>
      <c r="O34" s="115">
        <f>((O9+O17)*$R$29*(1+$R$30)-O33)</f>
        <v>19868.75</v>
      </c>
      <c r="P34" s="114">
        <f>((P9+P17)-P33)</f>
        <v>14</v>
      </c>
    </row>
    <row r="35" spans="1:16" s="75" customFormat="1" ht="13.9" thickBot="1">
      <c r="A35" s="235"/>
      <c r="B35" s="120" t="s">
        <v>101</v>
      </c>
      <c r="C35" s="119">
        <f t="shared" si="6"/>
        <v>4502151.414719102</v>
      </c>
      <c r="D35" s="116">
        <f t="shared" si="6"/>
        <v>9753</v>
      </c>
      <c r="E35" s="118">
        <f>((E10+E18)*$R$29*(1+$R$30))</f>
        <v>1573825.4634831462</v>
      </c>
      <c r="F35" s="117">
        <f>F10</f>
        <v>1925</v>
      </c>
      <c r="G35" s="118">
        <f>((G10+G18)*$R$29*(1+$R$30))</f>
        <v>1280983.6600000001</v>
      </c>
      <c r="H35" s="117">
        <f>H10</f>
        <v>5521</v>
      </c>
      <c r="I35" s="115">
        <f>((I10+I18)*$R$29*(1+$R$30))</f>
        <v>1156665.5112359549</v>
      </c>
      <c r="J35" s="116">
        <f>J10</f>
        <v>1701</v>
      </c>
      <c r="K35" s="115">
        <f>((K10+K18)*$R$29*(1+$R$30))</f>
        <v>429162.19500000007</v>
      </c>
      <c r="L35" s="116">
        <f>L10</f>
        <v>514</v>
      </c>
      <c r="M35" s="115">
        <f>((M10+M18)*$R$29*(1+$R$30))</f>
        <v>8882.5</v>
      </c>
      <c r="N35" s="116">
        <f>N10</f>
        <v>11</v>
      </c>
      <c r="O35" s="115">
        <f>((O10+O18)*$R$29*(1+$R$30))</f>
        <v>52632.084999999999</v>
      </c>
      <c r="P35" s="114">
        <f>P10</f>
        <v>81</v>
      </c>
    </row>
    <row r="36" spans="1:16" s="107" customFormat="1" ht="13.9" thickBot="1">
      <c r="A36" s="236"/>
      <c r="B36" s="113" t="s">
        <v>16</v>
      </c>
      <c r="C36" s="109">
        <f t="shared" ref="C36:P36" si="7">SUM(C30:C35)</f>
        <v>446154254.14744556</v>
      </c>
      <c r="D36" s="110">
        <f t="shared" si="7"/>
        <v>269228</v>
      </c>
      <c r="E36" s="112">
        <f t="shared" si="7"/>
        <v>65030785.850110009</v>
      </c>
      <c r="F36" s="111">
        <f t="shared" si="7"/>
        <v>37393</v>
      </c>
      <c r="G36" s="112">
        <f t="shared" si="7"/>
        <v>80137021.140000015</v>
      </c>
      <c r="H36" s="111">
        <f t="shared" si="7"/>
        <v>51385</v>
      </c>
      <c r="I36" s="109">
        <f t="shared" si="7"/>
        <v>216666268.58767384</v>
      </c>
      <c r="J36" s="110">
        <f t="shared" si="7"/>
        <v>132548</v>
      </c>
      <c r="K36" s="109">
        <f t="shared" si="7"/>
        <v>64362191.080000006</v>
      </c>
      <c r="L36" s="110">
        <f t="shared" si="7"/>
        <v>37152</v>
      </c>
      <c r="M36" s="109">
        <f t="shared" si="7"/>
        <v>9966702.7796616536</v>
      </c>
      <c r="N36" s="110">
        <f t="shared" si="7"/>
        <v>5346</v>
      </c>
      <c r="O36" s="109">
        <f t="shared" si="7"/>
        <v>9991284.7100000009</v>
      </c>
      <c r="P36" s="108">
        <f t="shared" si="7"/>
        <v>5404</v>
      </c>
    </row>
    <row r="37" spans="1:16" s="75" customFormat="1"/>
    <row r="38" spans="1:16" s="75" customFormat="1" outlineLevel="1"/>
    <row r="39" spans="1:16" s="75" customFormat="1" ht="13.9" outlineLevel="1" thickBot="1">
      <c r="A39" s="106" t="s">
        <v>116</v>
      </c>
      <c r="B39" s="105" t="s">
        <v>117</v>
      </c>
      <c r="C39" s="105"/>
      <c r="D39" s="105"/>
      <c r="E39" s="105"/>
    </row>
    <row r="40" spans="1:16" s="75" customFormat="1" ht="13.9" outlineLevel="1" thickBot="1">
      <c r="A40" s="104" t="s">
        <v>118</v>
      </c>
      <c r="B40" s="233" t="s">
        <v>119</v>
      </c>
      <c r="C40" s="233"/>
      <c r="D40" s="233" t="s">
        <v>120</v>
      </c>
      <c r="E40" s="233"/>
      <c r="F40" s="233" t="s">
        <v>121</v>
      </c>
      <c r="G40" s="233"/>
      <c r="H40" s="233" t="s">
        <v>122</v>
      </c>
      <c r="I40" s="233"/>
      <c r="J40" s="233" t="s">
        <v>123</v>
      </c>
      <c r="K40" s="233"/>
      <c r="L40" s="233" t="s">
        <v>124</v>
      </c>
      <c r="M40" s="234"/>
    </row>
    <row r="41" spans="1:16" s="75" customFormat="1" ht="13.9" outlineLevel="1" thickBot="1">
      <c r="A41" s="103"/>
      <c r="B41" s="102" t="s">
        <v>125</v>
      </c>
      <c r="C41" s="102" t="s">
        <v>126</v>
      </c>
      <c r="D41" s="102" t="s">
        <v>125</v>
      </c>
      <c r="E41" s="102" t="s">
        <v>126</v>
      </c>
      <c r="F41" s="102" t="s">
        <v>125</v>
      </c>
      <c r="G41" s="102" t="s">
        <v>126</v>
      </c>
      <c r="H41" s="102" t="s">
        <v>125</v>
      </c>
      <c r="I41" s="102" t="s">
        <v>126</v>
      </c>
      <c r="J41" s="102" t="s">
        <v>125</v>
      </c>
      <c r="K41" s="102" t="s">
        <v>126</v>
      </c>
      <c r="L41" s="102" t="s">
        <v>125</v>
      </c>
      <c r="M41" s="101" t="s">
        <v>126</v>
      </c>
    </row>
    <row r="42" spans="1:16" s="75" customFormat="1" outlineLevel="1">
      <c r="A42" s="100" t="s">
        <v>97</v>
      </c>
      <c r="B42" s="192">
        <v>34680</v>
      </c>
      <c r="C42" s="193">
        <v>590737.31999999995</v>
      </c>
      <c r="D42" s="192">
        <v>20856</v>
      </c>
      <c r="E42" s="193">
        <v>358091.16000000003</v>
      </c>
      <c r="F42" s="192">
        <v>0</v>
      </c>
      <c r="G42" s="193">
        <v>0</v>
      </c>
      <c r="H42" s="192">
        <v>11712</v>
      </c>
      <c r="I42" s="193">
        <v>202506</v>
      </c>
      <c r="J42" s="192">
        <v>10305</v>
      </c>
      <c r="K42" s="193">
        <v>201271</v>
      </c>
      <c r="L42" s="192">
        <v>0</v>
      </c>
      <c r="M42" s="191">
        <v>0</v>
      </c>
      <c r="N42" s="79">
        <f t="shared" ref="N42:N47" si="8">(B42+D42+F42+H42+J42+L42)-D22</f>
        <v>0</v>
      </c>
      <c r="O42" s="79">
        <f t="shared" ref="O42:O47" si="9">(C42+E42+G42+I42+K42+M42)-C22</f>
        <v>-0.21999999997206032</v>
      </c>
    </row>
    <row r="43" spans="1:16" s="75" customFormat="1" outlineLevel="1">
      <c r="A43" s="96" t="s">
        <v>98</v>
      </c>
      <c r="B43" s="190">
        <v>39216</v>
      </c>
      <c r="C43" s="153">
        <v>728360.5199999999</v>
      </c>
      <c r="D43" s="190">
        <v>2604</v>
      </c>
      <c r="E43" s="153">
        <v>54642.6</v>
      </c>
      <c r="F43" s="190">
        <v>0</v>
      </c>
      <c r="G43" s="153">
        <v>0</v>
      </c>
      <c r="H43" s="190">
        <v>8412</v>
      </c>
      <c r="I43" s="153">
        <v>163414.19999999998</v>
      </c>
      <c r="J43" s="190">
        <v>0</v>
      </c>
      <c r="K43" s="153">
        <v>0</v>
      </c>
      <c r="L43" s="190">
        <v>0</v>
      </c>
      <c r="M43" s="189">
        <v>0</v>
      </c>
      <c r="N43" s="79">
        <f t="shared" si="8"/>
        <v>0</v>
      </c>
      <c r="O43" s="79">
        <f t="shared" si="9"/>
        <v>0</v>
      </c>
    </row>
    <row r="44" spans="1:16" s="75" customFormat="1" outlineLevel="1">
      <c r="A44" s="92" t="s">
        <v>99</v>
      </c>
      <c r="B44" s="187">
        <v>64235</v>
      </c>
      <c r="C44" s="188">
        <v>1207008.0417439945</v>
      </c>
      <c r="D44" s="187">
        <v>1219</v>
      </c>
      <c r="E44" s="188">
        <v>30078.87</v>
      </c>
      <c r="F44" s="187">
        <v>0</v>
      </c>
      <c r="G44" s="188">
        <v>0</v>
      </c>
      <c r="H44" s="187">
        <v>32744</v>
      </c>
      <c r="I44" s="188">
        <v>645085.98999999976</v>
      </c>
      <c r="J44" s="187">
        <v>9547</v>
      </c>
      <c r="K44" s="188">
        <v>200765.23000000004</v>
      </c>
      <c r="L44" s="187">
        <v>6319</v>
      </c>
      <c r="M44" s="186">
        <v>140528.22</v>
      </c>
      <c r="N44" s="79">
        <f t="shared" si="8"/>
        <v>0</v>
      </c>
      <c r="O44" s="79">
        <f t="shared" si="9"/>
        <v>0.22000000020489097</v>
      </c>
    </row>
    <row r="45" spans="1:16" s="75" customFormat="1" outlineLevel="1">
      <c r="A45" s="92" t="s">
        <v>100</v>
      </c>
      <c r="B45" s="187">
        <v>8752</v>
      </c>
      <c r="C45" s="188">
        <v>84704.577990746853</v>
      </c>
      <c r="D45" s="187">
        <v>1658</v>
      </c>
      <c r="E45" s="188">
        <v>32856.021150033048</v>
      </c>
      <c r="F45" s="187">
        <v>166</v>
      </c>
      <c r="G45" s="188">
        <v>3621.25</v>
      </c>
      <c r="H45" s="187">
        <v>9498</v>
      </c>
      <c r="I45" s="188">
        <v>74222.149999999994</v>
      </c>
      <c r="J45" s="187">
        <v>607</v>
      </c>
      <c r="K45" s="188">
        <v>5658.75</v>
      </c>
      <c r="L45" s="187">
        <v>0</v>
      </c>
      <c r="M45" s="186">
        <v>0</v>
      </c>
      <c r="N45" s="79">
        <f t="shared" si="8"/>
        <v>0</v>
      </c>
      <c r="O45" s="79">
        <f t="shared" si="9"/>
        <v>0</v>
      </c>
    </row>
    <row r="46" spans="1:16" s="75" customFormat="1" ht="13.9" outlineLevel="1" thickBot="1">
      <c r="A46" s="88" t="s">
        <v>101</v>
      </c>
      <c r="B46" s="184">
        <v>3642</v>
      </c>
      <c r="C46" s="185">
        <v>29298.112029081294</v>
      </c>
      <c r="D46" s="184">
        <v>0</v>
      </c>
      <c r="E46" s="185">
        <v>0</v>
      </c>
      <c r="F46" s="184">
        <v>0</v>
      </c>
      <c r="G46" s="185">
        <v>0</v>
      </c>
      <c r="H46" s="184">
        <v>5999</v>
      </c>
      <c r="I46" s="185">
        <v>17600.169999999998</v>
      </c>
      <c r="J46" s="184">
        <v>117</v>
      </c>
      <c r="K46" s="185">
        <v>1253.0700000000002</v>
      </c>
      <c r="L46" s="184">
        <v>0</v>
      </c>
      <c r="M46" s="183">
        <v>0</v>
      </c>
      <c r="N46" s="79">
        <f t="shared" si="8"/>
        <v>0</v>
      </c>
      <c r="O46" s="79">
        <f t="shared" si="9"/>
        <v>0</v>
      </c>
    </row>
    <row r="47" spans="1:16" s="75" customFormat="1" ht="13.9" outlineLevel="1" thickBot="1">
      <c r="A47" s="84" t="s">
        <v>16</v>
      </c>
      <c r="B47" s="83">
        <f t="shared" ref="B47:M47" si="10">SUM(B42:B46)</f>
        <v>150525</v>
      </c>
      <c r="C47" s="82">
        <f t="shared" si="10"/>
        <v>2640108.5717638228</v>
      </c>
      <c r="D47" s="81">
        <f t="shared" si="10"/>
        <v>26337</v>
      </c>
      <c r="E47" s="82">
        <f t="shared" si="10"/>
        <v>475668.65115003305</v>
      </c>
      <c r="F47" s="81">
        <f t="shared" si="10"/>
        <v>166</v>
      </c>
      <c r="G47" s="82">
        <f t="shared" si="10"/>
        <v>3621.25</v>
      </c>
      <c r="H47" s="81">
        <f t="shared" si="10"/>
        <v>68365</v>
      </c>
      <c r="I47" s="82">
        <f t="shared" si="10"/>
        <v>1102828.5099999995</v>
      </c>
      <c r="J47" s="81">
        <f t="shared" si="10"/>
        <v>20576</v>
      </c>
      <c r="K47" s="82">
        <f t="shared" si="10"/>
        <v>408948.05000000005</v>
      </c>
      <c r="L47" s="81">
        <f t="shared" si="10"/>
        <v>6319</v>
      </c>
      <c r="M47" s="80">
        <f t="shared" si="10"/>
        <v>140528.22</v>
      </c>
      <c r="N47" s="79">
        <f t="shared" si="8"/>
        <v>0</v>
      </c>
      <c r="O47" s="79">
        <f t="shared" si="9"/>
        <v>0</v>
      </c>
    </row>
    <row r="48" spans="1:16" s="75" customFormat="1" outlineLevel="1">
      <c r="L48" s="78" t="str">
        <f>IF((B47+D47+F47+H47+J47+L47)=D27,"-","ПРОВЕРЬ!")</f>
        <v>-</v>
      </c>
      <c r="M48" s="78" t="str">
        <f>IF((C47+E47+G47+I47+K47+M47)=C27,"-","ПРОВЕРЬ!")</f>
        <v>-</v>
      </c>
      <c r="N48" s="147"/>
      <c r="O48" s="182"/>
    </row>
    <row r="49" spans="1:27" s="75" customFormat="1" ht="15.75" customHeight="1" outlineLevel="1">
      <c r="A49" s="181" t="s">
        <v>127</v>
      </c>
      <c r="E49" s="147"/>
      <c r="F49" s="147"/>
      <c r="G49" s="147"/>
      <c r="I49" s="76">
        <f>I58+I66+K58</f>
        <v>1050333.9299999997</v>
      </c>
      <c r="J49" s="77">
        <f>J58+L58+J66</f>
        <v>46037</v>
      </c>
      <c r="K49" s="76"/>
      <c r="L49" s="76">
        <f>M58+O58</f>
        <v>127812.82000000002</v>
      </c>
      <c r="M49" s="77">
        <f>N58+P58</f>
        <v>6645</v>
      </c>
    </row>
    <row r="50" spans="1:27" s="75" customFormat="1" ht="13.9" outlineLevel="1" thickBot="1">
      <c r="I50" s="76"/>
      <c r="J50" s="76"/>
    </row>
    <row r="51" spans="1:27" s="178" customFormat="1" ht="22.5" customHeight="1" outlineLevel="1" thickBot="1">
      <c r="A51" s="180"/>
      <c r="B51" s="179"/>
      <c r="C51" s="237" t="s">
        <v>128</v>
      </c>
      <c r="D51" s="238"/>
      <c r="E51" s="239" t="s">
        <v>88</v>
      </c>
      <c r="F51" s="240"/>
      <c r="G51" s="240"/>
      <c r="H51" s="241"/>
      <c r="I51" s="239" t="s">
        <v>89</v>
      </c>
      <c r="J51" s="240"/>
      <c r="K51" s="240"/>
      <c r="L51" s="241"/>
      <c r="M51" s="240" t="s">
        <v>90</v>
      </c>
      <c r="N51" s="240"/>
      <c r="O51" s="240"/>
      <c r="P51" s="242"/>
    </row>
    <row r="52" spans="1:27" s="132" customFormat="1" ht="25.7" customHeight="1" outlineLevel="1" thickBot="1">
      <c r="A52" s="177" t="s">
        <v>91</v>
      </c>
      <c r="B52" s="176" t="s">
        <v>92</v>
      </c>
      <c r="C52" s="231" t="s">
        <v>128</v>
      </c>
      <c r="D52" s="231"/>
      <c r="E52" s="231" t="s">
        <v>129</v>
      </c>
      <c r="F52" s="231"/>
      <c r="G52" s="231" t="s">
        <v>130</v>
      </c>
      <c r="H52" s="231"/>
      <c r="I52" s="231" t="s">
        <v>129</v>
      </c>
      <c r="J52" s="231"/>
      <c r="K52" s="231" t="s">
        <v>130</v>
      </c>
      <c r="L52" s="231"/>
      <c r="M52" s="231" t="s">
        <v>129</v>
      </c>
      <c r="N52" s="231"/>
      <c r="O52" s="231" t="s">
        <v>130</v>
      </c>
      <c r="P52" s="232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</row>
    <row r="53" spans="1:27" outlineLevel="1">
      <c r="A53" s="235" t="s">
        <v>131</v>
      </c>
      <c r="B53" s="160" t="s">
        <v>97</v>
      </c>
      <c r="C53" s="159">
        <f t="shared" ref="C53:D57" si="11">E53+G53+I53+K53+M53+O53</f>
        <v>251326.64500000005</v>
      </c>
      <c r="D53" s="157">
        <f t="shared" si="11"/>
        <v>14448</v>
      </c>
      <c r="E53" s="99">
        <v>79929.23000000001</v>
      </c>
      <c r="F53" s="98">
        <v>4543</v>
      </c>
      <c r="G53" s="99">
        <v>15497.16</v>
      </c>
      <c r="H53" s="172">
        <v>916</v>
      </c>
      <c r="I53" s="99">
        <v>106844.00000000001</v>
      </c>
      <c r="J53" s="98">
        <v>6171</v>
      </c>
      <c r="K53" s="99">
        <v>29175.825000000001</v>
      </c>
      <c r="L53" s="172">
        <v>1659</v>
      </c>
      <c r="M53" s="99">
        <v>15222.289999999999</v>
      </c>
      <c r="N53" s="98">
        <v>890</v>
      </c>
      <c r="O53" s="99">
        <v>4658.1400000000003</v>
      </c>
      <c r="P53" s="172">
        <v>269</v>
      </c>
      <c r="Q53" s="173"/>
      <c r="R53" s="77">
        <f>J53+L53+N53+P53</f>
        <v>8989</v>
      </c>
      <c r="S53" s="147"/>
    </row>
    <row r="54" spans="1:27">
      <c r="A54" s="235"/>
      <c r="B54" s="100" t="s">
        <v>98</v>
      </c>
      <c r="C54" s="154">
        <f t="shared" si="11"/>
        <v>0</v>
      </c>
      <c r="D54" s="150">
        <f t="shared" si="11"/>
        <v>0</v>
      </c>
      <c r="E54" s="170"/>
      <c r="F54" s="94"/>
      <c r="G54" s="95"/>
      <c r="H54" s="171"/>
      <c r="I54" s="95"/>
      <c r="J54" s="94"/>
      <c r="K54" s="95"/>
      <c r="L54" s="171"/>
      <c r="M54" s="170"/>
      <c r="N54" s="94"/>
      <c r="O54" s="170"/>
      <c r="P54" s="169"/>
      <c r="Q54" s="76"/>
      <c r="R54" s="77">
        <f>J54+L54+N54+P54</f>
        <v>0</v>
      </c>
      <c r="S54" s="147"/>
    </row>
    <row r="55" spans="1:27" outlineLevel="1">
      <c r="A55" s="235"/>
      <c r="B55" s="92" t="s">
        <v>99</v>
      </c>
      <c r="C55" s="146">
        <f t="shared" si="11"/>
        <v>1399421.9749999999</v>
      </c>
      <c r="D55" s="144">
        <f t="shared" si="11"/>
        <v>54965</v>
      </c>
      <c r="E55" s="95">
        <v>419343.49</v>
      </c>
      <c r="F55" s="90">
        <v>16966</v>
      </c>
      <c r="G55" s="91">
        <v>87758.96</v>
      </c>
      <c r="H55" s="168">
        <v>3488</v>
      </c>
      <c r="I55" s="91">
        <v>712159.5299999998</v>
      </c>
      <c r="J55" s="90">
        <v>27546</v>
      </c>
      <c r="K55" s="91">
        <v>86264.354999999996</v>
      </c>
      <c r="L55" s="168">
        <v>2923</v>
      </c>
      <c r="M55" s="91">
        <v>80401.840000000026</v>
      </c>
      <c r="N55" s="90">
        <v>3494</v>
      </c>
      <c r="O55" s="167">
        <v>13493.8</v>
      </c>
      <c r="P55" s="166">
        <v>548</v>
      </c>
      <c r="Q55" s="173"/>
      <c r="R55" s="77">
        <f>J55+L55+N55+P55</f>
        <v>34511</v>
      </c>
      <c r="S55" s="147"/>
    </row>
    <row r="56" spans="1:27" outlineLevel="1">
      <c r="A56" s="235"/>
      <c r="B56" s="92" t="s">
        <v>100</v>
      </c>
      <c r="C56" s="146">
        <f t="shared" si="11"/>
        <v>142711.47</v>
      </c>
      <c r="D56" s="144">
        <f t="shared" si="11"/>
        <v>10416</v>
      </c>
      <c r="E56" s="91">
        <v>86359.15</v>
      </c>
      <c r="F56" s="90">
        <v>5819</v>
      </c>
      <c r="G56" s="91">
        <v>16690</v>
      </c>
      <c r="H56" s="168">
        <v>2026</v>
      </c>
      <c r="I56" s="91">
        <v>31444.82</v>
      </c>
      <c r="J56" s="90">
        <v>1821</v>
      </c>
      <c r="K56" s="91">
        <v>6637.5</v>
      </c>
      <c r="L56" s="168">
        <v>651</v>
      </c>
      <c r="M56" s="91">
        <v>1342.5</v>
      </c>
      <c r="N56" s="90">
        <v>83</v>
      </c>
      <c r="O56" s="167">
        <v>237.5</v>
      </c>
      <c r="P56" s="166">
        <v>16</v>
      </c>
      <c r="R56" s="77">
        <f>J56+L56+N56+P56</f>
        <v>2571</v>
      </c>
      <c r="S56" s="147"/>
    </row>
    <row r="57" spans="1:27" ht="13.9" outlineLevel="1" thickBot="1">
      <c r="A57" s="235"/>
      <c r="B57" s="88" t="s">
        <v>101</v>
      </c>
      <c r="C57" s="141">
        <f t="shared" si="11"/>
        <v>47613.5</v>
      </c>
      <c r="D57" s="139">
        <f t="shared" si="11"/>
        <v>9471</v>
      </c>
      <c r="E57" s="91">
        <v>14344.5</v>
      </c>
      <c r="F57" s="86">
        <v>4996</v>
      </c>
      <c r="G57" s="87">
        <v>2948.75</v>
      </c>
      <c r="H57" s="165">
        <v>340</v>
      </c>
      <c r="I57" s="87">
        <v>10998.5</v>
      </c>
      <c r="J57" s="86">
        <v>1889</v>
      </c>
      <c r="K57" s="87">
        <v>6865</v>
      </c>
      <c r="L57" s="165">
        <v>901</v>
      </c>
      <c r="M57" s="87">
        <v>11697.5</v>
      </c>
      <c r="N57" s="175">
        <v>1230</v>
      </c>
      <c r="O57" s="164">
        <v>759.25</v>
      </c>
      <c r="P57" s="163">
        <v>115</v>
      </c>
      <c r="Q57" s="173"/>
      <c r="R57" s="77">
        <f>J57+L57+N57+P57</f>
        <v>4135</v>
      </c>
      <c r="S57" s="147"/>
    </row>
    <row r="58" spans="1:27" ht="13.9" outlineLevel="1" thickBot="1">
      <c r="A58" s="236"/>
      <c r="B58" s="84" t="s">
        <v>16</v>
      </c>
      <c r="C58" s="136">
        <f t="shared" ref="C58:P58" si="12">SUM(C53:C57)</f>
        <v>1841073.5899999999</v>
      </c>
      <c r="D58" s="110">
        <f t="shared" si="12"/>
        <v>89300</v>
      </c>
      <c r="E58" s="136">
        <f t="shared" si="12"/>
        <v>599976.37</v>
      </c>
      <c r="F58" s="110">
        <f t="shared" si="12"/>
        <v>32324</v>
      </c>
      <c r="G58" s="136">
        <f t="shared" si="12"/>
        <v>122894.87000000001</v>
      </c>
      <c r="H58" s="110">
        <f t="shared" si="12"/>
        <v>6770</v>
      </c>
      <c r="I58" s="162">
        <f t="shared" si="12"/>
        <v>861446.84999999974</v>
      </c>
      <c r="J58" s="161">
        <f t="shared" si="12"/>
        <v>37427</v>
      </c>
      <c r="K58" s="162">
        <f t="shared" si="12"/>
        <v>128942.68</v>
      </c>
      <c r="L58" s="161">
        <f t="shared" si="12"/>
        <v>6134</v>
      </c>
      <c r="M58" s="136">
        <f t="shared" si="12"/>
        <v>108664.13000000002</v>
      </c>
      <c r="N58" s="110">
        <f t="shared" si="12"/>
        <v>5697</v>
      </c>
      <c r="O58" s="136">
        <f t="shared" si="12"/>
        <v>19148.689999999999</v>
      </c>
      <c r="P58" s="135">
        <f t="shared" si="12"/>
        <v>948</v>
      </c>
      <c r="R58" s="77"/>
      <c r="S58" s="77"/>
    </row>
    <row r="59" spans="1:27" s="75" customFormat="1" ht="13.9" outlineLevel="1" thickBot="1">
      <c r="N59" s="174">
        <f>N58/(F58+J58)</f>
        <v>8.1676248369199012E-2</v>
      </c>
      <c r="P59" s="174">
        <f>P58/(H58+L58)</f>
        <v>7.3465592064476129E-2</v>
      </c>
      <c r="Q59" s="173"/>
      <c r="R59" s="77"/>
    </row>
    <row r="60" spans="1:27" s="132" customFormat="1" ht="23.85" customHeight="1" outlineLevel="1" thickBot="1">
      <c r="A60" s="104" t="s">
        <v>102</v>
      </c>
      <c r="B60" s="134" t="s">
        <v>92</v>
      </c>
      <c r="C60" s="233" t="s">
        <v>132</v>
      </c>
      <c r="D60" s="233"/>
      <c r="E60" s="233" t="s">
        <v>133</v>
      </c>
      <c r="F60" s="233"/>
      <c r="G60" s="233"/>
      <c r="H60" s="233"/>
      <c r="I60" s="233" t="s">
        <v>134</v>
      </c>
      <c r="J60" s="233"/>
      <c r="K60" s="233"/>
      <c r="L60" s="233"/>
      <c r="M60" s="233"/>
      <c r="N60" s="233"/>
      <c r="O60" s="233"/>
      <c r="P60" s="234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</row>
    <row r="61" spans="1:27" outlineLevel="1">
      <c r="A61" s="235" t="s">
        <v>131</v>
      </c>
      <c r="B61" s="160" t="s">
        <v>97</v>
      </c>
      <c r="C61" s="159">
        <f>E61+G61+I61+K61</f>
        <v>0</v>
      </c>
      <c r="D61" s="157">
        <f>F61+H61+J61+L61</f>
        <v>0</v>
      </c>
      <c r="E61" s="99"/>
      <c r="F61" s="98"/>
      <c r="G61" s="99"/>
      <c r="H61" s="172"/>
      <c r="I61" s="99"/>
      <c r="J61" s="98"/>
      <c r="K61" s="99"/>
      <c r="L61" s="172"/>
      <c r="M61" s="99"/>
      <c r="N61" s="98"/>
      <c r="O61" s="99"/>
      <c r="P61" s="172"/>
    </row>
    <row r="62" spans="1:27">
      <c r="A62" s="235"/>
      <c r="B62" s="100" t="s">
        <v>98</v>
      </c>
      <c r="C62" s="154">
        <f>E62+G62+I62+K62+M62+O62</f>
        <v>0</v>
      </c>
      <c r="D62" s="150">
        <f>F62+H62+J62+L62+N62+P62</f>
        <v>0</v>
      </c>
      <c r="E62" s="170"/>
      <c r="F62" s="94"/>
      <c r="G62" s="95"/>
      <c r="H62" s="171"/>
      <c r="I62" s="95"/>
      <c r="J62" s="94"/>
      <c r="K62" s="95"/>
      <c r="L62" s="171"/>
      <c r="M62" s="170"/>
      <c r="N62" s="94"/>
      <c r="O62" s="170"/>
      <c r="P62" s="169"/>
      <c r="Q62" s="76"/>
      <c r="R62" s="76"/>
      <c r="S62" s="147"/>
    </row>
    <row r="63" spans="1:27" s="75" customFormat="1" outlineLevel="1">
      <c r="A63" s="235"/>
      <c r="B63" s="92" t="s">
        <v>99</v>
      </c>
      <c r="C63" s="146">
        <f t="shared" ref="C63:D65" si="13">E63+G63+I63+K63</f>
        <v>156982.65</v>
      </c>
      <c r="D63" s="144">
        <f t="shared" si="13"/>
        <v>5186</v>
      </c>
      <c r="E63" s="95">
        <v>107755.74999999999</v>
      </c>
      <c r="F63" s="90">
        <v>3400</v>
      </c>
      <c r="G63" s="91"/>
      <c r="H63" s="168"/>
      <c r="I63" s="91">
        <v>49226.900000000009</v>
      </c>
      <c r="J63" s="90">
        <v>1786</v>
      </c>
      <c r="K63" s="91"/>
      <c r="L63" s="168"/>
      <c r="M63" s="91"/>
      <c r="N63" s="90"/>
      <c r="O63" s="167"/>
      <c r="P63" s="166"/>
    </row>
    <row r="64" spans="1:27" s="75" customFormat="1" outlineLevel="1">
      <c r="A64" s="235"/>
      <c r="B64" s="92" t="s">
        <v>100</v>
      </c>
      <c r="C64" s="146">
        <f t="shared" si="13"/>
        <v>16392.5</v>
      </c>
      <c r="D64" s="144">
        <f t="shared" si="13"/>
        <v>1162</v>
      </c>
      <c r="E64" s="91">
        <v>7265</v>
      </c>
      <c r="F64" s="90">
        <v>528</v>
      </c>
      <c r="G64" s="91"/>
      <c r="H64" s="168"/>
      <c r="I64" s="91">
        <v>9127.5</v>
      </c>
      <c r="J64" s="90">
        <v>634</v>
      </c>
      <c r="K64" s="91"/>
      <c r="L64" s="168"/>
      <c r="M64" s="91"/>
      <c r="N64" s="90"/>
      <c r="O64" s="167"/>
      <c r="P64" s="166"/>
    </row>
    <row r="65" spans="1:27" s="75" customFormat="1" ht="13.9" outlineLevel="1" thickBot="1">
      <c r="A65" s="235"/>
      <c r="B65" s="88" t="s">
        <v>101</v>
      </c>
      <c r="C65" s="141">
        <f t="shared" si="13"/>
        <v>5730</v>
      </c>
      <c r="D65" s="139">
        <f t="shared" si="13"/>
        <v>308</v>
      </c>
      <c r="E65" s="91">
        <v>4140</v>
      </c>
      <c r="F65" s="86">
        <v>252</v>
      </c>
      <c r="G65" s="87"/>
      <c r="H65" s="165"/>
      <c r="I65" s="87">
        <v>1590</v>
      </c>
      <c r="J65" s="86">
        <v>56</v>
      </c>
      <c r="K65" s="87"/>
      <c r="L65" s="165"/>
      <c r="M65" s="87"/>
      <c r="N65" s="86"/>
      <c r="O65" s="164"/>
      <c r="P65" s="163"/>
    </row>
    <row r="66" spans="1:27" s="75" customFormat="1" ht="13.9" outlineLevel="1" thickBot="1">
      <c r="A66" s="236"/>
      <c r="B66" s="84" t="s">
        <v>16</v>
      </c>
      <c r="C66" s="136">
        <f t="shared" ref="C66:P66" si="14">SUM(C61:C65)</f>
        <v>179105.15</v>
      </c>
      <c r="D66" s="110">
        <f t="shared" si="14"/>
        <v>6656</v>
      </c>
      <c r="E66" s="136">
        <f t="shared" si="14"/>
        <v>119160.74999999999</v>
      </c>
      <c r="F66" s="110">
        <f t="shared" si="14"/>
        <v>4180</v>
      </c>
      <c r="G66" s="136">
        <f t="shared" si="14"/>
        <v>0</v>
      </c>
      <c r="H66" s="110">
        <f t="shared" si="14"/>
        <v>0</v>
      </c>
      <c r="I66" s="162">
        <f t="shared" si="14"/>
        <v>59944.400000000009</v>
      </c>
      <c r="J66" s="161">
        <f t="shared" si="14"/>
        <v>2476</v>
      </c>
      <c r="K66" s="136">
        <f t="shared" si="14"/>
        <v>0</v>
      </c>
      <c r="L66" s="110">
        <f t="shared" si="14"/>
        <v>0</v>
      </c>
      <c r="M66" s="136">
        <f t="shared" si="14"/>
        <v>0</v>
      </c>
      <c r="N66" s="110">
        <f t="shared" si="14"/>
        <v>0</v>
      </c>
      <c r="O66" s="136">
        <f t="shared" si="14"/>
        <v>0</v>
      </c>
      <c r="P66" s="135">
        <f t="shared" si="14"/>
        <v>0</v>
      </c>
    </row>
    <row r="67" spans="1:27" s="75" customFormat="1" ht="13.9" outlineLevel="1" thickBot="1">
      <c r="E67" s="76"/>
      <c r="I67" s="76"/>
      <c r="M67" s="76"/>
    </row>
    <row r="68" spans="1:27" s="132" customFormat="1" ht="27.2" customHeight="1" outlineLevel="1" thickBot="1">
      <c r="A68" s="104" t="s">
        <v>135</v>
      </c>
      <c r="B68" s="134" t="s">
        <v>92</v>
      </c>
      <c r="C68" s="233" t="s">
        <v>136</v>
      </c>
      <c r="D68" s="233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2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</row>
    <row r="69" spans="1:27" outlineLevel="1">
      <c r="A69" s="235" t="s">
        <v>131</v>
      </c>
      <c r="B69" s="160" t="s">
        <v>97</v>
      </c>
      <c r="C69" s="159">
        <f>C61+C53</f>
        <v>251326.64500000005</v>
      </c>
      <c r="D69" s="157">
        <f>D61+D53</f>
        <v>14448</v>
      </c>
      <c r="E69" s="156"/>
      <c r="F69" s="157"/>
      <c r="G69" s="159"/>
      <c r="H69" s="158"/>
      <c r="I69" s="159"/>
      <c r="J69" s="157"/>
      <c r="K69" s="159"/>
      <c r="L69" s="158"/>
      <c r="M69" s="156"/>
      <c r="N69" s="157"/>
      <c r="O69" s="156"/>
      <c r="P69" s="155"/>
    </row>
    <row r="70" spans="1:27">
      <c r="A70" s="235"/>
      <c r="B70" s="100" t="s">
        <v>98</v>
      </c>
      <c r="C70" s="154">
        <f>E70+G70+I70+K70+M70+O70</f>
        <v>0</v>
      </c>
      <c r="D70" s="150">
        <f>F70+H70+J70+L70+N70+P70</f>
        <v>0</v>
      </c>
      <c r="E70" s="151"/>
      <c r="F70" s="150"/>
      <c r="G70" s="153"/>
      <c r="H70" s="152"/>
      <c r="I70" s="154"/>
      <c r="J70" s="150"/>
      <c r="K70" s="153"/>
      <c r="L70" s="152"/>
      <c r="M70" s="151"/>
      <c r="N70" s="150"/>
      <c r="O70" s="149"/>
      <c r="P70" s="148"/>
      <c r="Q70" s="76"/>
      <c r="R70" s="76"/>
      <c r="S70" s="147"/>
    </row>
    <row r="71" spans="1:27" s="75" customFormat="1" outlineLevel="1">
      <c r="A71" s="235"/>
      <c r="B71" s="92" t="s">
        <v>99</v>
      </c>
      <c r="C71" s="146">
        <f t="shared" ref="C71:D73" si="15">C63+C55</f>
        <v>1556404.6249999998</v>
      </c>
      <c r="D71" s="144">
        <f t="shared" si="15"/>
        <v>60151</v>
      </c>
      <c r="E71" s="143"/>
      <c r="F71" s="144"/>
      <c r="G71" s="146"/>
      <c r="H71" s="145"/>
      <c r="I71" s="146"/>
      <c r="J71" s="144"/>
      <c r="K71" s="146"/>
      <c r="L71" s="145"/>
      <c r="M71" s="143"/>
      <c r="N71" s="144"/>
      <c r="O71" s="143"/>
      <c r="P71" s="142"/>
    </row>
    <row r="72" spans="1:27" s="75" customFormat="1" outlineLevel="1">
      <c r="A72" s="235"/>
      <c r="B72" s="92" t="s">
        <v>100</v>
      </c>
      <c r="C72" s="146">
        <f t="shared" si="15"/>
        <v>159103.97</v>
      </c>
      <c r="D72" s="144">
        <f t="shared" si="15"/>
        <v>11578</v>
      </c>
      <c r="E72" s="143"/>
      <c r="F72" s="144"/>
      <c r="G72" s="146"/>
      <c r="H72" s="145"/>
      <c r="I72" s="146"/>
      <c r="J72" s="144"/>
      <c r="K72" s="146"/>
      <c r="L72" s="145"/>
      <c r="M72" s="143"/>
      <c r="N72" s="144"/>
      <c r="O72" s="143"/>
      <c r="P72" s="142"/>
    </row>
    <row r="73" spans="1:27" s="75" customFormat="1" ht="13.9" outlineLevel="1" thickBot="1">
      <c r="A73" s="235"/>
      <c r="B73" s="88" t="s">
        <v>101</v>
      </c>
      <c r="C73" s="141">
        <f t="shared" si="15"/>
        <v>53343.5</v>
      </c>
      <c r="D73" s="139">
        <f t="shared" si="15"/>
        <v>9779</v>
      </c>
      <c r="E73" s="138"/>
      <c r="F73" s="139"/>
      <c r="G73" s="141"/>
      <c r="H73" s="140"/>
      <c r="I73" s="141"/>
      <c r="J73" s="139"/>
      <c r="K73" s="141"/>
      <c r="L73" s="140"/>
      <c r="M73" s="138"/>
      <c r="N73" s="139"/>
      <c r="O73" s="138"/>
      <c r="P73" s="137"/>
    </row>
    <row r="74" spans="1:27" s="75" customFormat="1" ht="13.9" outlineLevel="1" thickBot="1">
      <c r="A74" s="236"/>
      <c r="B74" s="84" t="s">
        <v>16</v>
      </c>
      <c r="C74" s="136">
        <f t="shared" ref="C74:P74" si="16">SUM(C69:C73)</f>
        <v>2020178.7399999998</v>
      </c>
      <c r="D74" s="110">
        <f t="shared" si="16"/>
        <v>95956</v>
      </c>
      <c r="E74" s="136">
        <f t="shared" si="16"/>
        <v>0</v>
      </c>
      <c r="F74" s="110">
        <f t="shared" si="16"/>
        <v>0</v>
      </c>
      <c r="G74" s="136">
        <f t="shared" si="16"/>
        <v>0</v>
      </c>
      <c r="H74" s="110">
        <f t="shared" si="16"/>
        <v>0</v>
      </c>
      <c r="I74" s="136">
        <f t="shared" si="16"/>
        <v>0</v>
      </c>
      <c r="J74" s="110">
        <f t="shared" si="16"/>
        <v>0</v>
      </c>
      <c r="K74" s="136">
        <f t="shared" si="16"/>
        <v>0</v>
      </c>
      <c r="L74" s="110">
        <f t="shared" si="16"/>
        <v>0</v>
      </c>
      <c r="M74" s="136">
        <f t="shared" si="16"/>
        <v>0</v>
      </c>
      <c r="N74" s="110">
        <f t="shared" si="16"/>
        <v>0</v>
      </c>
      <c r="O74" s="136">
        <f t="shared" si="16"/>
        <v>0</v>
      </c>
      <c r="P74" s="135">
        <f t="shared" si="16"/>
        <v>0</v>
      </c>
    </row>
    <row r="75" spans="1:27" s="75" customFormat="1" ht="13.9" thickBot="1"/>
    <row r="76" spans="1:27" s="132" customFormat="1" ht="27.2" customHeight="1" thickBot="1">
      <c r="A76" s="104" t="s">
        <v>135</v>
      </c>
      <c r="B76" s="134" t="s">
        <v>92</v>
      </c>
      <c r="C76" s="233" t="s">
        <v>136</v>
      </c>
      <c r="D76" s="233"/>
      <c r="E76" s="231" t="s">
        <v>129</v>
      </c>
      <c r="F76" s="231"/>
      <c r="G76" s="231" t="s">
        <v>130</v>
      </c>
      <c r="H76" s="231"/>
      <c r="I76" s="231" t="s">
        <v>129</v>
      </c>
      <c r="J76" s="231"/>
      <c r="K76" s="231" t="s">
        <v>130</v>
      </c>
      <c r="L76" s="231"/>
      <c r="M76" s="231" t="s">
        <v>129</v>
      </c>
      <c r="N76" s="231"/>
      <c r="O76" s="231" t="s">
        <v>130</v>
      </c>
      <c r="P76" s="232"/>
      <c r="Q76" s="133" t="s">
        <v>111</v>
      </c>
      <c r="R76" s="133">
        <v>89</v>
      </c>
      <c r="S76" s="133"/>
      <c r="T76" s="133"/>
      <c r="U76" s="133"/>
      <c r="V76" s="133"/>
      <c r="W76" s="133"/>
      <c r="X76" s="133"/>
      <c r="Y76" s="133"/>
      <c r="Z76" s="133"/>
      <c r="AA76" s="133"/>
    </row>
    <row r="77" spans="1:27">
      <c r="A77" s="235" t="s">
        <v>131</v>
      </c>
      <c r="B77" s="131" t="s">
        <v>97</v>
      </c>
      <c r="C77" s="127">
        <f t="shared" ref="C77:D82" si="17">E77+G77+I77+K77+M77+O77</f>
        <v>24828559.259550005</v>
      </c>
      <c r="D77" s="128">
        <f t="shared" si="17"/>
        <v>14448</v>
      </c>
      <c r="E77" s="130">
        <f>(E53+E61)*$R$76*(1+$R$77)</f>
        <v>7896208.6317000017</v>
      </c>
      <c r="F77" s="129">
        <f>F53</f>
        <v>4543</v>
      </c>
      <c r="G77" s="130">
        <f>(G53+G61)*$R$76*(1+$R$77)</f>
        <v>1530964.4364000002</v>
      </c>
      <c r="H77" s="129">
        <f>H53</f>
        <v>916</v>
      </c>
      <c r="I77" s="127">
        <f>(I53+I61)*$R$76*(1+$R$77)</f>
        <v>10555118.760000004</v>
      </c>
      <c r="J77" s="128">
        <f>J53</f>
        <v>6171</v>
      </c>
      <c r="K77" s="127">
        <f>(K53+K61)*$R$76*(1+$R$77)</f>
        <v>2882279.7517500008</v>
      </c>
      <c r="L77" s="128">
        <f>L53</f>
        <v>1659</v>
      </c>
      <c r="M77" s="127">
        <f>(M53+M61)*$R$76*(1+$R$77)</f>
        <v>1503810.0290999999</v>
      </c>
      <c r="N77" s="128">
        <f>N53</f>
        <v>890</v>
      </c>
      <c r="O77" s="127">
        <f>(O53+O61)*$R$76*(1+$R$77)</f>
        <v>460177.65060000005</v>
      </c>
      <c r="P77" s="126">
        <f>P53</f>
        <v>269</v>
      </c>
      <c r="Q77" s="75" t="s">
        <v>112</v>
      </c>
      <c r="R77" s="125">
        <v>0.11</v>
      </c>
    </row>
    <row r="78" spans="1:27" s="75" customFormat="1">
      <c r="A78" s="235"/>
      <c r="B78" s="96" t="s">
        <v>98</v>
      </c>
      <c r="C78" s="115">
        <f t="shared" si="17"/>
        <v>0</v>
      </c>
      <c r="D78" s="122">
        <f t="shared" si="17"/>
        <v>0</v>
      </c>
      <c r="E78" s="118">
        <f>(E54+E62)*$R$76*(1+$R$77)</f>
        <v>0</v>
      </c>
      <c r="F78" s="123">
        <f>F54</f>
        <v>0</v>
      </c>
      <c r="G78" s="118">
        <f>(G54+G62)*$R$76*(1+$R$77)</f>
        <v>0</v>
      </c>
      <c r="H78" s="123">
        <f>H54</f>
        <v>0</v>
      </c>
      <c r="I78" s="115">
        <f>(I54+I62)*$R$76*(1+$R$77)</f>
        <v>0</v>
      </c>
      <c r="J78" s="122">
        <f>J54</f>
        <v>0</v>
      </c>
      <c r="K78" s="115">
        <f>(K54+K62)*$R$76*(1+$R$77)</f>
        <v>0</v>
      </c>
      <c r="L78" s="122">
        <f>L54</f>
        <v>0</v>
      </c>
      <c r="M78" s="115">
        <f>(M54+M62)*$R$76*(1+$R$77)</f>
        <v>0</v>
      </c>
      <c r="N78" s="122">
        <f>N54</f>
        <v>0</v>
      </c>
      <c r="O78" s="115">
        <f>(O54+O62)*$R$76*(1+$R$77)</f>
        <v>0</v>
      </c>
      <c r="P78" s="121">
        <f>P54</f>
        <v>0</v>
      </c>
      <c r="Q78" s="75" t="s">
        <v>113</v>
      </c>
      <c r="R78" s="124">
        <v>0.17</v>
      </c>
    </row>
    <row r="79" spans="1:27" s="75" customFormat="1">
      <c r="A79" s="235"/>
      <c r="B79" s="96" t="s">
        <v>99</v>
      </c>
      <c r="C79" s="115">
        <f t="shared" si="17"/>
        <v>153757212.90375</v>
      </c>
      <c r="D79" s="122">
        <f t="shared" si="17"/>
        <v>54965</v>
      </c>
      <c r="E79" s="118">
        <f>(E55+E63)*$R$76*(1+$R$77)</f>
        <v>52072133.919600002</v>
      </c>
      <c r="F79" s="123">
        <f>F55</f>
        <v>16966</v>
      </c>
      <c r="G79" s="118">
        <f>(G55+G63)*$R$76*(1+$R$77)</f>
        <v>8669707.658400001</v>
      </c>
      <c r="H79" s="123">
        <f>H55</f>
        <v>3488</v>
      </c>
      <c r="I79" s="115">
        <f>(I55+I63)*$R$76*(1+$R$77)</f>
        <v>75217365.419699982</v>
      </c>
      <c r="J79" s="122">
        <f>J55</f>
        <v>27546</v>
      </c>
      <c r="K79" s="115">
        <f>(K55+K63)*$R$76*(1+$R$77)</f>
        <v>8522055.630450001</v>
      </c>
      <c r="L79" s="122">
        <f>L55</f>
        <v>2923</v>
      </c>
      <c r="M79" s="115">
        <f>(M55+M63)*$R$76*(1+$R$77)</f>
        <v>7942897.7736000037</v>
      </c>
      <c r="N79" s="122">
        <f>N55</f>
        <v>3494</v>
      </c>
      <c r="O79" s="115">
        <f>(O55+O63)*$R$76*(1+$R$77)</f>
        <v>1333052.5020000001</v>
      </c>
      <c r="P79" s="121">
        <f>P55</f>
        <v>548</v>
      </c>
    </row>
    <row r="80" spans="1:27" s="75" customFormat="1">
      <c r="A80" s="235"/>
      <c r="B80" s="96" t="s">
        <v>114</v>
      </c>
      <c r="C80" s="115">
        <f t="shared" si="17"/>
        <v>0</v>
      </c>
      <c r="D80" s="116">
        <f t="shared" si="17"/>
        <v>0</v>
      </c>
      <c r="E80" s="118">
        <f>E56*$R$31*$R$29*(1+$R$30)*$S$31</f>
        <v>0</v>
      </c>
      <c r="F80" s="117">
        <f>F56*$R$31*$S$31</f>
        <v>0</v>
      </c>
      <c r="G80" s="118">
        <f>G56*$R$31*$R$29*(1+$R$30)*$S$31</f>
        <v>0</v>
      </c>
      <c r="H80" s="117">
        <f>H56*$R$31*$S$31</f>
        <v>0</v>
      </c>
      <c r="I80" s="115">
        <f>I56*$R$31*$R$29*(1+$R$30)*$S$31</f>
        <v>0</v>
      </c>
      <c r="J80" s="116">
        <f>J56*$R$31*$S$31</f>
        <v>0</v>
      </c>
      <c r="K80" s="115">
        <f>K56*$R$31*$R$29*(1+$R$30)*$S$31</f>
        <v>0</v>
      </c>
      <c r="L80" s="116">
        <f>L56*$R$31*$S$31</f>
        <v>0</v>
      </c>
      <c r="M80" s="115">
        <f>M56*$R$31*$R$29*(1+$R$30)*$S$31</f>
        <v>0</v>
      </c>
      <c r="N80" s="116">
        <f>N56*$R$31*$S$31</f>
        <v>0</v>
      </c>
      <c r="O80" s="115">
        <f>O56*$R$31*$R$29*(1+$R$30)*$S$31</f>
        <v>0</v>
      </c>
      <c r="P80" s="116">
        <f>P56*$R$31*$S$31</f>
        <v>0</v>
      </c>
    </row>
    <row r="81" spans="1:17" s="75" customFormat="1">
      <c r="A81" s="235"/>
      <c r="B81" s="120" t="s">
        <v>115</v>
      </c>
      <c r="C81" s="119">
        <f t="shared" si="17"/>
        <v>15717881.1963</v>
      </c>
      <c r="D81" s="116">
        <f t="shared" si="17"/>
        <v>11578</v>
      </c>
      <c r="E81" s="118">
        <f>((E56+E64)*$R$76*(1+$R$77)-E80)</f>
        <v>9249129.7785</v>
      </c>
      <c r="F81" s="117">
        <f>((F56+F64)-F80)</f>
        <v>6347</v>
      </c>
      <c r="G81" s="118">
        <f>((G56+G64)*$R$76*(1+$R$77)-G80)</f>
        <v>1648805.1</v>
      </c>
      <c r="H81" s="117">
        <f>((H56+H64)-H80)</f>
        <v>2026</v>
      </c>
      <c r="I81" s="115">
        <f>((I56+I64)*$R$76*(1+$R$77)-I80)</f>
        <v>4008139.4928000001</v>
      </c>
      <c r="J81" s="116">
        <f>((J56+J64)-J80)</f>
        <v>2455</v>
      </c>
      <c r="K81" s="115">
        <f>((K56+K64)*$R$76*(1+$R$77)-K80)</f>
        <v>655718.625</v>
      </c>
      <c r="L81" s="116">
        <f>((L56+L64)-L80)</f>
        <v>651</v>
      </c>
      <c r="M81" s="115">
        <f>((M56+M64)*$R$76*(1+$R$77)-M80)</f>
        <v>132625.57500000001</v>
      </c>
      <c r="N81" s="116">
        <f>((N56+N64)-N80)</f>
        <v>83</v>
      </c>
      <c r="O81" s="115">
        <f>((O56+O64)*$R$76*(1+$R$77)-O80)</f>
        <v>23462.625000000004</v>
      </c>
      <c r="P81" s="114">
        <f>((P56+P64)-P80)</f>
        <v>16</v>
      </c>
    </row>
    <row r="82" spans="1:17" s="75" customFormat="1" ht="13.9" thickBot="1">
      <c r="A82" s="235"/>
      <c r="B82" s="120" t="s">
        <v>101</v>
      </c>
      <c r="C82" s="119">
        <f t="shared" si="17"/>
        <v>5269804.3650000002</v>
      </c>
      <c r="D82" s="116">
        <f t="shared" si="17"/>
        <v>9471</v>
      </c>
      <c r="E82" s="118">
        <f>((E57+E65)*$R$76*(1+$R$77))</f>
        <v>1826083.7550000001</v>
      </c>
      <c r="F82" s="117">
        <f>F57</f>
        <v>4996</v>
      </c>
      <c r="G82" s="118">
        <f>((G57+G65)*$R$76*(1+$R$77))</f>
        <v>291307.01250000001</v>
      </c>
      <c r="H82" s="117">
        <f>H57</f>
        <v>340</v>
      </c>
      <c r="I82" s="115">
        <f>((I57+I65)*$R$76*(1+$R$77))</f>
        <v>1243617.915</v>
      </c>
      <c r="J82" s="116">
        <f>J57</f>
        <v>1889</v>
      </c>
      <c r="K82" s="115">
        <f>((K57+K65)*$R$76*(1+$R$77))</f>
        <v>678193.35000000009</v>
      </c>
      <c r="L82" s="116">
        <f>L57</f>
        <v>901</v>
      </c>
      <c r="M82" s="115">
        <f>((M57+M65)*$R$76*(1+$R$77))</f>
        <v>1155596.0250000001</v>
      </c>
      <c r="N82" s="116">
        <f>N57</f>
        <v>1230</v>
      </c>
      <c r="O82" s="115">
        <f>((O57+O65)*$R$76*(1+$R$77))</f>
        <v>75006.30750000001</v>
      </c>
      <c r="P82" s="114">
        <f>P57</f>
        <v>115</v>
      </c>
    </row>
    <row r="83" spans="1:17" s="107" customFormat="1" ht="13.9" thickBot="1">
      <c r="A83" s="236"/>
      <c r="B83" s="113" t="s">
        <v>16</v>
      </c>
      <c r="C83" s="109">
        <f t="shared" ref="C83:P83" si="18">SUM(C77:C82)</f>
        <v>199573457.72460002</v>
      </c>
      <c r="D83" s="110">
        <f t="shared" si="18"/>
        <v>90462</v>
      </c>
      <c r="E83" s="112">
        <f t="shared" si="18"/>
        <v>71043556.084800005</v>
      </c>
      <c r="F83" s="111">
        <f t="shared" si="18"/>
        <v>32852</v>
      </c>
      <c r="G83" s="112">
        <f t="shared" si="18"/>
        <v>12140784.2073</v>
      </c>
      <c r="H83" s="111">
        <f t="shared" si="18"/>
        <v>6770</v>
      </c>
      <c r="I83" s="109">
        <f t="shared" si="18"/>
        <v>91024241.587499991</v>
      </c>
      <c r="J83" s="110">
        <f t="shared" si="18"/>
        <v>38061</v>
      </c>
      <c r="K83" s="109">
        <f t="shared" si="18"/>
        <v>12738247.357200002</v>
      </c>
      <c r="L83" s="110">
        <f t="shared" si="18"/>
        <v>6134</v>
      </c>
      <c r="M83" s="109">
        <f t="shared" si="18"/>
        <v>10734929.402700003</v>
      </c>
      <c r="N83" s="110">
        <f t="shared" si="18"/>
        <v>5697</v>
      </c>
      <c r="O83" s="109">
        <f t="shared" si="18"/>
        <v>1891699.0851000003</v>
      </c>
      <c r="P83" s="108">
        <f t="shared" si="18"/>
        <v>948</v>
      </c>
    </row>
    <row r="84" spans="1:17" s="75" customFormat="1">
      <c r="C84" s="107"/>
    </row>
    <row r="85" spans="1:17" s="75" customFormat="1"/>
    <row r="86" spans="1:17" s="75" customFormat="1" ht="13.9" thickBot="1">
      <c r="A86" s="106" t="s">
        <v>116</v>
      </c>
      <c r="B86" s="105" t="s">
        <v>117</v>
      </c>
      <c r="C86" s="105"/>
      <c r="D86" s="105"/>
      <c r="E86" s="105"/>
    </row>
    <row r="87" spans="1:17" s="75" customFormat="1" ht="13.9" thickBot="1">
      <c r="A87" s="104" t="s">
        <v>137</v>
      </c>
      <c r="B87" s="233" t="s">
        <v>124</v>
      </c>
      <c r="C87" s="233"/>
      <c r="D87" s="233" t="s">
        <v>138</v>
      </c>
      <c r="E87" s="233"/>
      <c r="F87" s="233" t="s">
        <v>139</v>
      </c>
      <c r="G87" s="233"/>
      <c r="H87" s="233" t="s">
        <v>140</v>
      </c>
      <c r="I87" s="233"/>
      <c r="J87" s="233" t="s">
        <v>141</v>
      </c>
      <c r="K87" s="233"/>
      <c r="L87" s="233" t="s">
        <v>142</v>
      </c>
      <c r="M87" s="234"/>
    </row>
    <row r="88" spans="1:17" s="75" customFormat="1" ht="13.9" thickBot="1">
      <c r="A88" s="103"/>
      <c r="B88" s="102" t="s">
        <v>125</v>
      </c>
      <c r="C88" s="102" t="s">
        <v>126</v>
      </c>
      <c r="D88" s="102" t="s">
        <v>125</v>
      </c>
      <c r="E88" s="102" t="s">
        <v>126</v>
      </c>
      <c r="F88" s="102" t="s">
        <v>125</v>
      </c>
      <c r="G88" s="102" t="s">
        <v>126</v>
      </c>
      <c r="H88" s="102" t="s">
        <v>125</v>
      </c>
      <c r="I88" s="102" t="s">
        <v>126</v>
      </c>
      <c r="J88" s="102" t="s">
        <v>125</v>
      </c>
      <c r="K88" s="102" t="s">
        <v>126</v>
      </c>
      <c r="L88" s="102" t="s">
        <v>125</v>
      </c>
      <c r="M88" s="101" t="s">
        <v>126</v>
      </c>
    </row>
    <row r="89" spans="1:17" s="75" customFormat="1">
      <c r="A89" s="100" t="s">
        <v>97</v>
      </c>
      <c r="B89" s="98"/>
      <c r="C89" s="99"/>
      <c r="D89" s="98">
        <v>10572</v>
      </c>
      <c r="E89" s="99">
        <v>184107.71999999997</v>
      </c>
      <c r="F89" s="98"/>
      <c r="G89" s="99"/>
      <c r="H89" s="98"/>
      <c r="I89" s="99"/>
      <c r="J89" s="98">
        <v>2844</v>
      </c>
      <c r="K89" s="99">
        <v>49326.84</v>
      </c>
      <c r="L89" s="98"/>
      <c r="M89" s="97"/>
      <c r="N89" s="79">
        <f t="shared" ref="N89:N94" si="19">(B89+D89+F89+H89+J89+L89)-D69</f>
        <v>-1032</v>
      </c>
      <c r="O89" s="79">
        <f t="shared" ref="O89:O94" si="20">(C89+E89+G89+I89+K89+M89)-C69</f>
        <v>-17892.085000000079</v>
      </c>
      <c r="Q89" s="77"/>
    </row>
    <row r="90" spans="1:17" s="75" customFormat="1">
      <c r="A90" s="96" t="s">
        <v>98</v>
      </c>
      <c r="B90" s="94"/>
      <c r="C90" s="95"/>
      <c r="D90" s="94"/>
      <c r="E90" s="95"/>
      <c r="F90" s="94"/>
      <c r="G90" s="95"/>
      <c r="H90" s="94"/>
      <c r="I90" s="95"/>
      <c r="J90" s="94"/>
      <c r="K90" s="95"/>
      <c r="L90" s="94"/>
      <c r="M90" s="93"/>
      <c r="N90" s="79">
        <f t="shared" si="19"/>
        <v>0</v>
      </c>
      <c r="O90" s="79">
        <f t="shared" si="20"/>
        <v>0</v>
      </c>
      <c r="Q90" s="77"/>
    </row>
    <row r="91" spans="1:17" s="75" customFormat="1">
      <c r="A91" s="92" t="s">
        <v>99</v>
      </c>
      <c r="B91" s="90"/>
      <c r="C91" s="91"/>
      <c r="D91" s="90">
        <v>52312</v>
      </c>
      <c r="E91" s="91">
        <v>1330383.1499999999</v>
      </c>
      <c r="F91" s="90">
        <v>1680</v>
      </c>
      <c r="G91" s="91">
        <v>48370</v>
      </c>
      <c r="H91" s="90">
        <v>1393</v>
      </c>
      <c r="I91" s="91">
        <v>40296.560000000005</v>
      </c>
      <c r="J91" s="90">
        <v>5829</v>
      </c>
      <c r="K91" s="91">
        <v>157995.17000000001</v>
      </c>
      <c r="L91" s="90">
        <v>1187</v>
      </c>
      <c r="M91" s="89">
        <v>32226.600000000006</v>
      </c>
      <c r="N91" s="79">
        <f t="shared" si="19"/>
        <v>2250</v>
      </c>
      <c r="O91" s="79">
        <f t="shared" si="20"/>
        <v>52866.855000000214</v>
      </c>
      <c r="Q91" s="77"/>
    </row>
    <row r="92" spans="1:17" s="75" customFormat="1">
      <c r="A92" s="92" t="s">
        <v>100</v>
      </c>
      <c r="B92" s="90">
        <v>5690</v>
      </c>
      <c r="C92" s="91">
        <v>51162.5</v>
      </c>
      <c r="D92" s="90"/>
      <c r="E92" s="91"/>
      <c r="F92" s="90">
        <v>1085</v>
      </c>
      <c r="G92" s="91">
        <v>16121.25</v>
      </c>
      <c r="H92" s="90">
        <v>2089</v>
      </c>
      <c r="I92" s="91">
        <v>68660.22</v>
      </c>
      <c r="J92" s="90">
        <v>2582</v>
      </c>
      <c r="K92" s="91">
        <v>23776.25</v>
      </c>
      <c r="L92" s="90">
        <v>184</v>
      </c>
      <c r="M92" s="89">
        <v>3085</v>
      </c>
      <c r="N92" s="79">
        <f t="shared" si="19"/>
        <v>52</v>
      </c>
      <c r="O92" s="79">
        <f t="shared" si="20"/>
        <v>3701.25</v>
      </c>
      <c r="Q92" s="77"/>
    </row>
    <row r="93" spans="1:17" s="75" customFormat="1" ht="13.9" thickBot="1">
      <c r="A93" s="88" t="s">
        <v>101</v>
      </c>
      <c r="B93" s="86">
        <v>1569</v>
      </c>
      <c r="C93" s="87">
        <v>8163</v>
      </c>
      <c r="D93" s="86">
        <v>5078</v>
      </c>
      <c r="E93" s="87">
        <v>19590.5</v>
      </c>
      <c r="F93" s="86">
        <v>1063</v>
      </c>
      <c r="G93" s="87">
        <v>6129.5</v>
      </c>
      <c r="H93" s="86">
        <v>635</v>
      </c>
      <c r="I93" s="87">
        <v>6150</v>
      </c>
      <c r="J93" s="86">
        <v>1388</v>
      </c>
      <c r="K93" s="87">
        <v>12966.138999999999</v>
      </c>
      <c r="L93" s="86"/>
      <c r="M93" s="85"/>
      <c r="N93" s="79">
        <f t="shared" si="19"/>
        <v>-46</v>
      </c>
      <c r="O93" s="79">
        <f t="shared" si="20"/>
        <v>-344.36100000000442</v>
      </c>
      <c r="Q93" s="77"/>
    </row>
    <row r="94" spans="1:17" s="75" customFormat="1" ht="13.9" thickBot="1">
      <c r="A94" s="84" t="s">
        <v>16</v>
      </c>
      <c r="B94" s="83">
        <f t="shared" ref="B94:M94" si="21">SUM(B89:B93)</f>
        <v>7259</v>
      </c>
      <c r="C94" s="82">
        <f t="shared" si="21"/>
        <v>59325.5</v>
      </c>
      <c r="D94" s="81">
        <f t="shared" si="21"/>
        <v>67962</v>
      </c>
      <c r="E94" s="82">
        <f t="shared" si="21"/>
        <v>1534081.3699999999</v>
      </c>
      <c r="F94" s="81">
        <f t="shared" si="21"/>
        <v>3828</v>
      </c>
      <c r="G94" s="82">
        <f t="shared" si="21"/>
        <v>70620.75</v>
      </c>
      <c r="H94" s="81">
        <f t="shared" si="21"/>
        <v>4117</v>
      </c>
      <c r="I94" s="82">
        <f t="shared" si="21"/>
        <v>115106.78</v>
      </c>
      <c r="J94" s="81">
        <f t="shared" si="21"/>
        <v>12643</v>
      </c>
      <c r="K94" s="82">
        <f t="shared" si="21"/>
        <v>244064.399</v>
      </c>
      <c r="L94" s="81">
        <f t="shared" si="21"/>
        <v>1371</v>
      </c>
      <c r="M94" s="80">
        <f t="shared" si="21"/>
        <v>35311.600000000006</v>
      </c>
      <c r="N94" s="79">
        <f t="shared" si="19"/>
        <v>1224</v>
      </c>
      <c r="O94" s="79">
        <f t="shared" si="20"/>
        <v>38331.659000000218</v>
      </c>
      <c r="Q94" s="77"/>
    </row>
    <row r="95" spans="1:17" s="75" customFormat="1">
      <c r="L95" s="78" t="str">
        <f>IF((B94+D94+F94+H94+J94+L94)=D74,"-","ПРОВЕРЬ!")</f>
        <v>ПРОВЕРЬ!</v>
      </c>
      <c r="M95" s="78" t="str">
        <f>IF((C94+E94+G94+I94+K94+M94)=C74,"-","ПРОВЕРЬ!")</f>
        <v>ПРОВЕРЬ!</v>
      </c>
      <c r="N95" s="77"/>
    </row>
    <row r="96" spans="1:17" s="75" customFormat="1"/>
    <row r="97" spans="7:10" s="75" customFormat="1"/>
    <row r="98" spans="7:10" s="75" customFormat="1">
      <c r="G98" s="76"/>
      <c r="I98" s="76"/>
      <c r="J98" s="77"/>
    </row>
    <row r="99" spans="7:10" s="75" customFormat="1">
      <c r="I99" s="76"/>
      <c r="J99" s="76"/>
    </row>
    <row r="100" spans="7:10" s="75" customFormat="1"/>
    <row r="101" spans="7:10" s="75" customFormat="1"/>
    <row r="102" spans="7:10" s="75" customFormat="1"/>
    <row r="103" spans="7:10" s="75" customFormat="1"/>
    <row r="104" spans="7:10" s="75" customFormat="1"/>
    <row r="105" spans="7:10" s="75" customFormat="1"/>
    <row r="106" spans="7:10" s="75" customFormat="1"/>
    <row r="107" spans="7:10" s="75" customFormat="1"/>
    <row r="108" spans="7:10" s="75" customFormat="1"/>
    <row r="109" spans="7:10" s="75" customFormat="1"/>
    <row r="110" spans="7:10" s="75" customFormat="1"/>
    <row r="111" spans="7:10" s="75" customFormat="1"/>
    <row r="112" spans="7:10" s="75" customFormat="1"/>
    <row r="113" s="75" customFormat="1"/>
    <row r="114" s="75" customFormat="1"/>
    <row r="115" s="75" customFormat="1"/>
    <row r="116" s="75" customFormat="1"/>
    <row r="117" s="75" customFormat="1"/>
  </sheetData>
  <mergeCells count="84">
    <mergeCell ref="C4:D4"/>
    <mergeCell ref="E4:H4"/>
    <mergeCell ref="I4:L4"/>
    <mergeCell ref="M4:P4"/>
    <mergeCell ref="C5:D5"/>
    <mergeCell ref="E5:F5"/>
    <mergeCell ref="G5:H5"/>
    <mergeCell ref="I5:J5"/>
    <mergeCell ref="K5:L5"/>
    <mergeCell ref="M5:N5"/>
    <mergeCell ref="O5:P5"/>
    <mergeCell ref="A6:A11"/>
    <mergeCell ref="C13:D13"/>
    <mergeCell ref="E13:F13"/>
    <mergeCell ref="G13:H13"/>
    <mergeCell ref="I13:J13"/>
    <mergeCell ref="K13:L13"/>
    <mergeCell ref="M13:N13"/>
    <mergeCell ref="O13:P13"/>
    <mergeCell ref="A14:A19"/>
    <mergeCell ref="C21:D21"/>
    <mergeCell ref="E21:F21"/>
    <mergeCell ref="G21:H21"/>
    <mergeCell ref="I21:J21"/>
    <mergeCell ref="K21:L21"/>
    <mergeCell ref="M21:N21"/>
    <mergeCell ref="O21:P21"/>
    <mergeCell ref="A22:A27"/>
    <mergeCell ref="C29:D29"/>
    <mergeCell ref="E29:F29"/>
    <mergeCell ref="G29:H29"/>
    <mergeCell ref="I29:J29"/>
    <mergeCell ref="K29:L29"/>
    <mergeCell ref="M29:N29"/>
    <mergeCell ref="O29:P29"/>
    <mergeCell ref="A30:A36"/>
    <mergeCell ref="B40:C40"/>
    <mergeCell ref="D40:E40"/>
    <mergeCell ref="F40:G40"/>
    <mergeCell ref="H40:I40"/>
    <mergeCell ref="J40:K40"/>
    <mergeCell ref="L40:M40"/>
    <mergeCell ref="C51:D51"/>
    <mergeCell ref="E51:H51"/>
    <mergeCell ref="I51:L51"/>
    <mergeCell ref="M51:P51"/>
    <mergeCell ref="C52:D52"/>
    <mergeCell ref="E52:F52"/>
    <mergeCell ref="G52:H52"/>
    <mergeCell ref="I52:J52"/>
    <mergeCell ref="K52:L52"/>
    <mergeCell ref="M52:N52"/>
    <mergeCell ref="O52:P52"/>
    <mergeCell ref="A53:A58"/>
    <mergeCell ref="C60:D60"/>
    <mergeCell ref="E60:F60"/>
    <mergeCell ref="G60:H60"/>
    <mergeCell ref="I60:J60"/>
    <mergeCell ref="K60:L60"/>
    <mergeCell ref="M60:N60"/>
    <mergeCell ref="O60:P60"/>
    <mergeCell ref="A61:A66"/>
    <mergeCell ref="C68:D68"/>
    <mergeCell ref="E68:F68"/>
    <mergeCell ref="G68:H68"/>
    <mergeCell ref="I68:J68"/>
    <mergeCell ref="K68:L68"/>
    <mergeCell ref="M68:N68"/>
    <mergeCell ref="O68:P68"/>
    <mergeCell ref="A69:A74"/>
    <mergeCell ref="C76:D76"/>
    <mergeCell ref="E76:F76"/>
    <mergeCell ref="G76:H76"/>
    <mergeCell ref="I76:J76"/>
    <mergeCell ref="K76:L76"/>
    <mergeCell ref="M76:N76"/>
    <mergeCell ref="O76:P76"/>
    <mergeCell ref="L87:M87"/>
    <mergeCell ref="A77:A83"/>
    <mergeCell ref="B87:C87"/>
    <mergeCell ref="D87:E87"/>
    <mergeCell ref="F87:G87"/>
    <mergeCell ref="H87:I87"/>
    <mergeCell ref="J87:K87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226A9-20FE-4D67-9A0D-28D34CAA1C69}">
  <sheetPr filterMode="1"/>
  <dimension ref="A1:J56"/>
  <sheetViews>
    <sheetView workbookViewId="0">
      <selection activeCell="R13" sqref="R13"/>
    </sheetView>
  </sheetViews>
  <sheetFormatPr defaultColWidth="8.875" defaultRowHeight="15.6"/>
  <cols>
    <col min="2" max="7" width="8.625" hidden="1" customWidth="1"/>
  </cols>
  <sheetData>
    <row r="1" spans="1:10">
      <c r="A1" s="20" t="s">
        <v>143</v>
      </c>
      <c r="B1" s="243" t="s">
        <v>144</v>
      </c>
      <c r="C1" s="244"/>
      <c r="D1" s="243" t="s">
        <v>145</v>
      </c>
      <c r="E1" s="244"/>
      <c r="F1" s="243" t="s">
        <v>146</v>
      </c>
      <c r="G1" s="244"/>
      <c r="H1" s="243" t="s">
        <v>147</v>
      </c>
      <c r="I1" s="244"/>
    </row>
    <row r="2" spans="1:10" ht="31.9">
      <c r="A2" s="21"/>
      <c r="B2" s="22" t="s">
        <v>148</v>
      </c>
      <c r="C2" s="23" t="s">
        <v>149</v>
      </c>
      <c r="D2" s="22" t="s">
        <v>148</v>
      </c>
      <c r="E2" s="23" t="s">
        <v>149</v>
      </c>
      <c r="F2" s="22" t="s">
        <v>148</v>
      </c>
      <c r="G2" s="23" t="s">
        <v>149</v>
      </c>
      <c r="H2" s="22" t="s">
        <v>148</v>
      </c>
      <c r="I2" s="23" t="s">
        <v>149</v>
      </c>
    </row>
    <row r="3" spans="1:10">
      <c r="A3" s="24" t="s">
        <v>150</v>
      </c>
      <c r="B3" s="24"/>
      <c r="C3" s="24"/>
      <c r="D3" s="24"/>
      <c r="E3" s="24"/>
      <c r="F3" s="24"/>
      <c r="G3" s="24"/>
      <c r="H3" s="24" t="s">
        <v>151</v>
      </c>
      <c r="I3" s="24" t="s">
        <v>152</v>
      </c>
      <c r="J3">
        <f>VLOOKUP(A3,fcst!A3:L70,12,0)</f>
        <v>1690870</v>
      </c>
    </row>
    <row r="4" spans="1:10" ht="21.6">
      <c r="A4" s="24" t="s">
        <v>34</v>
      </c>
      <c r="B4" s="24"/>
      <c r="C4" s="24"/>
      <c r="D4" s="24"/>
      <c r="E4" s="24"/>
      <c r="F4" s="24" t="s">
        <v>153</v>
      </c>
      <c r="G4" s="24" t="s">
        <v>154</v>
      </c>
      <c r="H4" s="24" t="s">
        <v>155</v>
      </c>
      <c r="I4" s="24" t="s">
        <v>156</v>
      </c>
      <c r="J4">
        <f>VLOOKUP(A4,fcst!A4:L71,12,0)</f>
        <v>896250</v>
      </c>
    </row>
    <row r="5" spans="1:10">
      <c r="A5" s="24" t="s">
        <v>40</v>
      </c>
      <c r="B5" s="24"/>
      <c r="C5" s="24"/>
      <c r="D5" s="24"/>
      <c r="E5" s="24"/>
      <c r="F5" s="24"/>
      <c r="G5" s="24"/>
      <c r="H5" s="24" t="s">
        <v>157</v>
      </c>
      <c r="I5" s="24" t="s">
        <v>158</v>
      </c>
      <c r="J5">
        <f>VLOOKUP(A5,fcst!A5:L72,12,0)</f>
        <v>1187395</v>
      </c>
    </row>
    <row r="6" spans="1:10" ht="21.6">
      <c r="A6" s="24" t="s">
        <v>159</v>
      </c>
      <c r="B6" s="24"/>
      <c r="C6" s="24"/>
      <c r="D6" s="24"/>
      <c r="E6" s="24"/>
      <c r="F6" s="24"/>
      <c r="G6" s="24"/>
      <c r="H6" s="24" t="s">
        <v>160</v>
      </c>
      <c r="I6" s="24" t="s">
        <v>161</v>
      </c>
      <c r="J6">
        <f>VLOOKUP(A6,fcst!A6:L73,12,0)</f>
        <v>330000</v>
      </c>
    </row>
    <row r="7" spans="1:10" ht="21.6">
      <c r="A7" s="24" t="s">
        <v>162</v>
      </c>
      <c r="B7" s="24"/>
      <c r="C7" s="24"/>
      <c r="D7" s="24" t="s">
        <v>163</v>
      </c>
      <c r="E7" s="24" t="s">
        <v>164</v>
      </c>
      <c r="F7" s="24" t="s">
        <v>165</v>
      </c>
      <c r="G7" s="24" t="s">
        <v>166</v>
      </c>
      <c r="H7" s="24" t="s">
        <v>167</v>
      </c>
      <c r="I7" s="24" t="s">
        <v>168</v>
      </c>
      <c r="J7">
        <f>VLOOKUP(A7,fcst!A7:L74,12,0)</f>
        <v>783258</v>
      </c>
    </row>
    <row r="8" spans="1:10" ht="21.6">
      <c r="A8" s="24" t="s">
        <v>31</v>
      </c>
      <c r="B8" s="24" t="s">
        <v>169</v>
      </c>
      <c r="C8" s="24" t="s">
        <v>170</v>
      </c>
      <c r="D8" s="24" t="s">
        <v>171</v>
      </c>
      <c r="E8" s="24" t="s">
        <v>172</v>
      </c>
      <c r="F8" s="24" t="s">
        <v>173</v>
      </c>
      <c r="G8" s="24" t="s">
        <v>174</v>
      </c>
      <c r="H8" s="24" t="s">
        <v>175</v>
      </c>
      <c r="I8" s="24" t="s">
        <v>176</v>
      </c>
      <c r="J8" t="e">
        <f>VLOOKUP(A8,fcst!A8:L75,12,0)</f>
        <v>#N/A</v>
      </c>
    </row>
    <row r="9" spans="1:10" ht="21.6">
      <c r="A9" s="24" t="s">
        <v>70</v>
      </c>
      <c r="B9" s="24"/>
      <c r="C9" s="24"/>
      <c r="D9" s="24" t="s">
        <v>177</v>
      </c>
      <c r="E9" s="24" t="s">
        <v>178</v>
      </c>
      <c r="F9" s="24" t="s">
        <v>179</v>
      </c>
      <c r="G9" s="24" t="s">
        <v>180</v>
      </c>
      <c r="H9" s="24" t="s">
        <v>181</v>
      </c>
      <c r="I9" s="24" t="s">
        <v>182</v>
      </c>
      <c r="J9">
        <f>VLOOKUP(A9,fcst!A9:L76,12,0)</f>
        <v>10625604</v>
      </c>
    </row>
    <row r="10" spans="1:10" ht="31.9">
      <c r="A10" s="24" t="s">
        <v>71</v>
      </c>
      <c r="B10" s="24"/>
      <c r="C10" s="24"/>
      <c r="D10" s="24" t="s">
        <v>183</v>
      </c>
      <c r="E10" s="24" t="s">
        <v>184</v>
      </c>
      <c r="F10" s="24" t="s">
        <v>185</v>
      </c>
      <c r="G10" s="24" t="s">
        <v>186</v>
      </c>
      <c r="H10" s="24" t="s">
        <v>187</v>
      </c>
      <c r="I10" s="24" t="s">
        <v>188</v>
      </c>
      <c r="J10">
        <f>VLOOKUP(A10,fcst!A10:L77,12,0)</f>
        <v>4181022.8</v>
      </c>
    </row>
    <row r="11" spans="1:10" ht="52.15">
      <c r="A11" s="24" t="s">
        <v>189</v>
      </c>
      <c r="B11" s="24"/>
      <c r="C11" s="24"/>
      <c r="D11" s="24" t="s">
        <v>190</v>
      </c>
      <c r="E11" s="24" t="s">
        <v>191</v>
      </c>
      <c r="F11" s="24" t="s">
        <v>192</v>
      </c>
      <c r="G11" s="24" t="s">
        <v>193</v>
      </c>
      <c r="H11" s="24" t="s">
        <v>194</v>
      </c>
      <c r="I11" s="24" t="s">
        <v>195</v>
      </c>
      <c r="J11">
        <f>VLOOKUP(A11,fcst!A11:L78,12,0)</f>
        <v>636614</v>
      </c>
    </row>
    <row r="12" spans="1:10" ht="42">
      <c r="A12" s="24" t="s">
        <v>196</v>
      </c>
      <c r="B12" s="24"/>
      <c r="C12" s="24"/>
      <c r="D12" s="24" t="s">
        <v>197</v>
      </c>
      <c r="E12" s="24" t="s">
        <v>198</v>
      </c>
      <c r="F12" s="24" t="s">
        <v>199</v>
      </c>
      <c r="G12" s="24" t="s">
        <v>200</v>
      </c>
      <c r="H12" s="24" t="s">
        <v>201</v>
      </c>
      <c r="I12" s="24" t="s">
        <v>202</v>
      </c>
      <c r="J12">
        <f>VLOOKUP(A12,fcst!A12:L79,12,0)</f>
        <v>1407541</v>
      </c>
    </row>
    <row r="13" spans="1:10" ht="42">
      <c r="A13" s="24" t="s">
        <v>41</v>
      </c>
      <c r="B13" s="24"/>
      <c r="C13" s="24"/>
      <c r="D13" s="24"/>
      <c r="E13" s="24"/>
      <c r="F13" s="24"/>
      <c r="G13" s="24"/>
      <c r="H13" s="24" t="s">
        <v>203</v>
      </c>
      <c r="I13" s="24" t="s">
        <v>204</v>
      </c>
      <c r="J13">
        <f>VLOOKUP(A13,fcst!A13:L80,12,0)</f>
        <v>295550</v>
      </c>
    </row>
    <row r="14" spans="1:10" ht="42">
      <c r="A14" s="24" t="s">
        <v>205</v>
      </c>
      <c r="B14" s="24"/>
      <c r="C14" s="24"/>
      <c r="D14" s="24"/>
      <c r="E14" s="24"/>
      <c r="F14" s="24"/>
      <c r="G14" s="24"/>
      <c r="H14" s="24" t="s">
        <v>206</v>
      </c>
      <c r="I14" s="24" t="s">
        <v>207</v>
      </c>
      <c r="J14">
        <f>VLOOKUP(A14,fcst!A14:L81,12,0)</f>
        <v>210438</v>
      </c>
    </row>
    <row r="15" spans="1:10" ht="31.9">
      <c r="A15" s="24" t="s">
        <v>35</v>
      </c>
      <c r="B15" s="24"/>
      <c r="C15" s="24"/>
      <c r="D15" s="24" t="s">
        <v>208</v>
      </c>
      <c r="E15" s="24" t="s">
        <v>209</v>
      </c>
      <c r="F15" s="24" t="s">
        <v>210</v>
      </c>
      <c r="G15" s="24" t="s">
        <v>211</v>
      </c>
      <c r="H15" s="24" t="s">
        <v>212</v>
      </c>
      <c r="I15" s="24" t="s">
        <v>213</v>
      </c>
      <c r="J15">
        <f>VLOOKUP(A15,fcst!A15:L82,12,0)</f>
        <v>0</v>
      </c>
    </row>
    <row r="16" spans="1:10" ht="31.9">
      <c r="A16" s="24" t="s">
        <v>214</v>
      </c>
      <c r="B16" s="24"/>
      <c r="C16" s="24"/>
      <c r="D16" s="24"/>
      <c r="E16" s="24"/>
      <c r="F16" s="24" t="s">
        <v>215</v>
      </c>
      <c r="G16" s="24" t="s">
        <v>216</v>
      </c>
      <c r="H16" s="24" t="s">
        <v>217</v>
      </c>
      <c r="I16" s="24" t="s">
        <v>218</v>
      </c>
      <c r="J16">
        <f>VLOOKUP(A16,fcst!A16:L83,12,0)</f>
        <v>389600</v>
      </c>
    </row>
    <row r="17" spans="1:10" ht="31.9">
      <c r="A17" s="24" t="s">
        <v>219</v>
      </c>
      <c r="B17" s="24"/>
      <c r="C17" s="24"/>
      <c r="D17" s="24"/>
      <c r="E17" s="24"/>
      <c r="F17" s="24"/>
      <c r="G17" s="24"/>
      <c r="H17" s="24" t="s">
        <v>220</v>
      </c>
      <c r="I17" s="24" t="s">
        <v>221</v>
      </c>
      <c r="J17" t="e">
        <f>VLOOKUP(A17,fcst!A17:L84,12,0)</f>
        <v>#N/A</v>
      </c>
    </row>
    <row r="18" spans="1:10" ht="31.9">
      <c r="A18" s="24" t="s">
        <v>222</v>
      </c>
      <c r="B18" s="24"/>
      <c r="C18" s="24"/>
      <c r="D18" s="24"/>
      <c r="E18" s="24"/>
      <c r="F18" s="24"/>
      <c r="G18" s="24"/>
      <c r="H18" s="24" t="s">
        <v>223</v>
      </c>
      <c r="I18" s="24" t="s">
        <v>224</v>
      </c>
      <c r="J18">
        <f>VLOOKUP(A18,fcst!A18:L85,12,0)</f>
        <v>180455</v>
      </c>
    </row>
    <row r="19" spans="1:10" ht="31.9" hidden="1">
      <c r="A19" s="24" t="s">
        <v>225</v>
      </c>
      <c r="B19" s="24"/>
      <c r="C19" s="24"/>
      <c r="D19" s="24"/>
      <c r="E19" s="24"/>
      <c r="F19" s="24" t="s">
        <v>226</v>
      </c>
      <c r="G19" s="24" t="s">
        <v>227</v>
      </c>
      <c r="H19" s="24"/>
      <c r="I19" s="24"/>
    </row>
    <row r="20" spans="1:10" ht="31.9">
      <c r="A20" s="24" t="s">
        <v>49</v>
      </c>
      <c r="B20" s="24"/>
      <c r="C20" s="24"/>
      <c r="D20" s="24"/>
      <c r="E20" s="24"/>
      <c r="F20" s="24" t="s">
        <v>228</v>
      </c>
      <c r="G20" s="24" t="s">
        <v>229</v>
      </c>
      <c r="H20" s="24" t="s">
        <v>230</v>
      </c>
      <c r="I20" s="24" t="s">
        <v>231</v>
      </c>
      <c r="J20">
        <f>VLOOKUP(A20,fcst!A20:L87,12,0)</f>
        <v>0</v>
      </c>
    </row>
    <row r="21" spans="1:10" ht="42">
      <c r="A21" s="24" t="s">
        <v>232</v>
      </c>
      <c r="B21" s="24"/>
      <c r="C21" s="24"/>
      <c r="D21" s="24"/>
      <c r="E21" s="24"/>
      <c r="F21" s="24" t="s">
        <v>233</v>
      </c>
      <c r="G21" s="24" t="s">
        <v>234</v>
      </c>
      <c r="H21" s="24" t="s">
        <v>235</v>
      </c>
      <c r="I21" s="24" t="s">
        <v>236</v>
      </c>
      <c r="J21" t="e">
        <f>VLOOKUP(A21,fcst!A21:L88,12,0)</f>
        <v>#N/A</v>
      </c>
    </row>
    <row r="22" spans="1:10" ht="31.9">
      <c r="A22" s="24" t="s">
        <v>237</v>
      </c>
      <c r="B22" s="24"/>
      <c r="C22" s="24"/>
      <c r="D22" s="24"/>
      <c r="E22" s="24"/>
      <c r="F22" s="24"/>
      <c r="G22" s="24"/>
      <c r="H22" s="24" t="s">
        <v>238</v>
      </c>
      <c r="I22" s="24" t="s">
        <v>239</v>
      </c>
      <c r="J22">
        <f>VLOOKUP(A22,fcst!A22:L89,12,0)</f>
        <v>65904</v>
      </c>
    </row>
    <row r="23" spans="1:10" ht="42">
      <c r="A23" s="24" t="s">
        <v>240</v>
      </c>
      <c r="B23" s="24"/>
      <c r="C23" s="24"/>
      <c r="D23" s="24"/>
      <c r="E23" s="24"/>
      <c r="F23" s="24" t="s">
        <v>241</v>
      </c>
      <c r="G23" s="24" t="s">
        <v>242</v>
      </c>
      <c r="H23" s="24" t="s">
        <v>243</v>
      </c>
      <c r="I23" s="24" t="s">
        <v>244</v>
      </c>
      <c r="J23">
        <f>VLOOKUP(A23,fcst!A23:L90,12,0)</f>
        <v>171600</v>
      </c>
    </row>
    <row r="24" spans="1:10" ht="42">
      <c r="A24" s="24" t="s">
        <v>42</v>
      </c>
      <c r="B24" s="24"/>
      <c r="C24" s="24"/>
      <c r="D24" s="24"/>
      <c r="E24" s="24"/>
      <c r="F24" s="24"/>
      <c r="G24" s="24"/>
      <c r="H24" s="24" t="s">
        <v>245</v>
      </c>
      <c r="I24" s="24" t="s">
        <v>246</v>
      </c>
      <c r="J24">
        <f>VLOOKUP(A24,fcst!A24:L91,12,0)</f>
        <v>325501</v>
      </c>
    </row>
    <row r="25" spans="1:10" ht="31.9">
      <c r="A25" s="24" t="s">
        <v>38</v>
      </c>
      <c r="B25" s="24"/>
      <c r="C25" s="24"/>
      <c r="D25" s="24"/>
      <c r="E25" s="24"/>
      <c r="F25" s="24" t="s">
        <v>247</v>
      </c>
      <c r="G25" s="24" t="s">
        <v>248</v>
      </c>
      <c r="H25" s="24" t="s">
        <v>249</v>
      </c>
      <c r="I25" s="24" t="s">
        <v>250</v>
      </c>
      <c r="J25">
        <f>VLOOKUP(A25,fcst!A25:L92,12,0)</f>
        <v>231000</v>
      </c>
    </row>
    <row r="26" spans="1:10" ht="31.9">
      <c r="A26" s="24" t="s">
        <v>251</v>
      </c>
      <c r="B26" s="24" t="s">
        <v>252</v>
      </c>
      <c r="C26" s="24" t="s">
        <v>253</v>
      </c>
      <c r="D26" s="24" t="s">
        <v>254</v>
      </c>
      <c r="E26" s="24" t="s">
        <v>255</v>
      </c>
      <c r="F26" s="24" t="s">
        <v>256</v>
      </c>
      <c r="G26" s="24" t="s">
        <v>257</v>
      </c>
      <c r="H26" s="24" t="s">
        <v>258</v>
      </c>
      <c r="I26" s="24" t="s">
        <v>259</v>
      </c>
      <c r="J26">
        <f>VLOOKUP(A26,fcst!A26:L93,12,0)</f>
        <v>884750</v>
      </c>
    </row>
    <row r="27" spans="1:10" ht="42">
      <c r="A27" s="24" t="s">
        <v>260</v>
      </c>
      <c r="B27" s="24"/>
      <c r="C27" s="24"/>
      <c r="D27" s="24"/>
      <c r="E27" s="24"/>
      <c r="F27" s="24"/>
      <c r="G27" s="24"/>
      <c r="H27" s="24" t="s">
        <v>160</v>
      </c>
      <c r="I27" s="24" t="s">
        <v>261</v>
      </c>
      <c r="J27">
        <f>VLOOKUP(A27,fcst!A27:L94,12,0)</f>
        <v>330000</v>
      </c>
    </row>
    <row r="28" spans="1:10" ht="31.9">
      <c r="A28" s="24" t="s">
        <v>262</v>
      </c>
      <c r="B28" s="24"/>
      <c r="C28" s="24"/>
      <c r="D28" s="24" t="s">
        <v>263</v>
      </c>
      <c r="E28" s="24" t="s">
        <v>264</v>
      </c>
      <c r="F28" s="24"/>
      <c r="G28" s="24"/>
      <c r="H28" s="24" t="s">
        <v>265</v>
      </c>
      <c r="I28" s="24" t="s">
        <v>266</v>
      </c>
      <c r="J28">
        <f>VLOOKUP(A28,fcst!A28:L95,12,0)</f>
        <v>316000</v>
      </c>
    </row>
    <row r="29" spans="1:10" ht="42">
      <c r="A29" s="24" t="s">
        <v>43</v>
      </c>
      <c r="B29" s="24"/>
      <c r="C29" s="24"/>
      <c r="D29" s="24"/>
      <c r="E29" s="24"/>
      <c r="F29" s="24"/>
      <c r="G29" s="24"/>
      <c r="H29" s="24" t="s">
        <v>267</v>
      </c>
      <c r="I29" s="24" t="s">
        <v>268</v>
      </c>
      <c r="J29">
        <f>VLOOKUP(A29,fcst!A29:L96,12,0)</f>
        <v>574400</v>
      </c>
    </row>
    <row r="30" spans="1:10" ht="31.9">
      <c r="A30" s="24" t="s">
        <v>269</v>
      </c>
      <c r="B30" s="24"/>
      <c r="C30" s="24"/>
      <c r="D30" s="24" t="s">
        <v>270</v>
      </c>
      <c r="E30" s="24" t="s">
        <v>271</v>
      </c>
      <c r="F30" s="24" t="s">
        <v>272</v>
      </c>
      <c r="G30" s="24" t="s">
        <v>273</v>
      </c>
      <c r="H30" s="24" t="s">
        <v>274</v>
      </c>
      <c r="I30" s="24" t="s">
        <v>275</v>
      </c>
      <c r="J30">
        <f>VLOOKUP(A30,fcst!A30:L97,12,0)</f>
        <v>284867</v>
      </c>
    </row>
    <row r="31" spans="1:10" ht="42">
      <c r="A31" s="24" t="s">
        <v>276</v>
      </c>
      <c r="B31" s="24"/>
      <c r="C31" s="24"/>
      <c r="D31" s="24"/>
      <c r="E31" s="24"/>
      <c r="F31" s="24"/>
      <c r="G31" s="24"/>
      <c r="H31" s="24" t="s">
        <v>277</v>
      </c>
      <c r="I31" s="24" t="s">
        <v>278</v>
      </c>
      <c r="J31">
        <f>VLOOKUP(A31,fcst!A31:L98,12,0)</f>
        <v>245250</v>
      </c>
    </row>
    <row r="32" spans="1:10" ht="31.9">
      <c r="A32" s="24" t="s">
        <v>37</v>
      </c>
      <c r="B32" s="24"/>
      <c r="C32" s="24"/>
      <c r="D32" s="24"/>
      <c r="E32" s="24"/>
      <c r="F32" s="24"/>
      <c r="G32" s="24"/>
      <c r="H32" s="24" t="s">
        <v>279</v>
      </c>
      <c r="I32" s="24" t="s">
        <v>280</v>
      </c>
      <c r="J32">
        <f>VLOOKUP(A32,fcst!A32:L99,12,0)</f>
        <v>133200</v>
      </c>
    </row>
    <row r="33" spans="1:10" ht="42" hidden="1">
      <c r="A33" s="24" t="s">
        <v>48</v>
      </c>
      <c r="B33" s="24"/>
      <c r="C33" s="24"/>
      <c r="D33" s="24"/>
      <c r="E33" s="24"/>
      <c r="F33" s="24"/>
      <c r="G33" s="24"/>
      <c r="H33" s="24"/>
      <c r="I33" s="24"/>
    </row>
    <row r="34" spans="1:10" ht="31.9">
      <c r="A34" s="24" t="s">
        <v>281</v>
      </c>
      <c r="B34" s="24"/>
      <c r="C34" s="24"/>
      <c r="D34" s="24"/>
      <c r="E34" s="24"/>
      <c r="F34" s="24"/>
      <c r="G34" s="24"/>
      <c r="H34" s="24" t="s">
        <v>282</v>
      </c>
      <c r="I34" s="24" t="s">
        <v>283</v>
      </c>
      <c r="J34">
        <f>VLOOKUP(A34,fcst!A34:L101,12,0)</f>
        <v>107090</v>
      </c>
    </row>
    <row r="35" spans="1:10" ht="42">
      <c r="A35" s="24" t="s">
        <v>284</v>
      </c>
      <c r="B35" s="24"/>
      <c r="C35" s="24"/>
      <c r="D35" s="24" t="s">
        <v>285</v>
      </c>
      <c r="E35" s="24" t="s">
        <v>286</v>
      </c>
      <c r="F35" s="24"/>
      <c r="G35" s="24"/>
      <c r="H35" s="24" t="s">
        <v>287</v>
      </c>
      <c r="I35" s="24" t="s">
        <v>288</v>
      </c>
      <c r="J35">
        <f>VLOOKUP(A35,fcst!A35:L102,12,0)</f>
        <v>323700</v>
      </c>
    </row>
    <row r="36" spans="1:10" ht="52.15">
      <c r="A36" s="24" t="s">
        <v>39</v>
      </c>
      <c r="B36" s="24"/>
      <c r="C36" s="24"/>
      <c r="D36" s="24"/>
      <c r="E36" s="24"/>
      <c r="F36" s="24" t="s">
        <v>289</v>
      </c>
      <c r="G36" s="24" t="s">
        <v>290</v>
      </c>
      <c r="H36" s="24" t="s">
        <v>291</v>
      </c>
      <c r="I36" s="24" t="s">
        <v>292</v>
      </c>
      <c r="J36">
        <f>VLOOKUP(A36,fcst!A36:L103,12,0)</f>
        <v>304616</v>
      </c>
    </row>
    <row r="37" spans="1:10" ht="31.9">
      <c r="A37" s="24" t="s">
        <v>44</v>
      </c>
      <c r="B37" s="24"/>
      <c r="C37" s="24"/>
      <c r="D37" s="24"/>
      <c r="E37" s="24"/>
      <c r="F37" s="24"/>
      <c r="G37" s="24"/>
      <c r="H37" s="24" t="s">
        <v>293</v>
      </c>
      <c r="I37" s="24" t="s">
        <v>294</v>
      </c>
      <c r="J37">
        <f>VLOOKUP(A37,fcst!A37:L104,12,0)</f>
        <v>181550</v>
      </c>
    </row>
    <row r="38" spans="1:10" ht="31.9">
      <c r="A38" s="24" t="s">
        <v>45</v>
      </c>
      <c r="B38" s="24"/>
      <c r="C38" s="24"/>
      <c r="D38" s="24"/>
      <c r="E38" s="24"/>
      <c r="F38" s="24"/>
      <c r="G38" s="24"/>
      <c r="H38" s="24" t="s">
        <v>295</v>
      </c>
      <c r="I38" s="24" t="s">
        <v>296</v>
      </c>
      <c r="J38">
        <f>VLOOKUP(A38,fcst!A38:L105,12,0)</f>
        <v>201702.8</v>
      </c>
    </row>
    <row r="39" spans="1:10" ht="31.9">
      <c r="A39" s="24" t="s">
        <v>297</v>
      </c>
      <c r="B39" s="24"/>
      <c r="C39" s="24"/>
      <c r="D39" s="24"/>
      <c r="E39" s="24"/>
      <c r="F39" s="24"/>
      <c r="G39" s="24"/>
      <c r="H39" s="24" t="s">
        <v>298</v>
      </c>
      <c r="I39" s="24" t="s">
        <v>299</v>
      </c>
      <c r="J39">
        <f>VLOOKUP(A39,fcst!A39:L106,12,0)</f>
        <v>452355</v>
      </c>
    </row>
    <row r="40" spans="1:10" ht="42">
      <c r="A40" s="24" t="s">
        <v>300</v>
      </c>
      <c r="B40" s="24"/>
      <c r="C40" s="24"/>
      <c r="D40" s="24"/>
      <c r="E40" s="24"/>
      <c r="F40" s="24"/>
      <c r="G40" s="24"/>
      <c r="H40" s="24" t="s">
        <v>301</v>
      </c>
      <c r="I40" s="24" t="s">
        <v>302</v>
      </c>
      <c r="J40">
        <f>VLOOKUP(A40,fcst!A40:L107,12,0)</f>
        <v>277750</v>
      </c>
    </row>
    <row r="41" spans="1:10" ht="42">
      <c r="A41" s="24" t="s">
        <v>303</v>
      </c>
      <c r="B41" s="24"/>
      <c r="C41" s="24"/>
      <c r="D41" s="24"/>
      <c r="E41" s="24"/>
      <c r="F41" s="24"/>
      <c r="G41" s="24"/>
      <c r="H41" s="24" t="s">
        <v>304</v>
      </c>
      <c r="I41" s="24" t="s">
        <v>305</v>
      </c>
      <c r="J41">
        <f>VLOOKUP(A41,fcst!A41:L108,12,0)</f>
        <v>1189608.5</v>
      </c>
    </row>
    <row r="42" spans="1:10">
      <c r="A42" s="24" t="s">
        <v>46</v>
      </c>
      <c r="B42" s="24"/>
      <c r="C42" s="24"/>
      <c r="D42" s="24"/>
      <c r="E42" s="24"/>
      <c r="F42" s="24"/>
      <c r="G42" s="24"/>
      <c r="H42" s="24" t="s">
        <v>306</v>
      </c>
      <c r="I42" s="24" t="s">
        <v>307</v>
      </c>
      <c r="J42">
        <f>VLOOKUP(A42,fcst!A42:L109,12,0)</f>
        <v>962050</v>
      </c>
    </row>
    <row r="43" spans="1:10" ht="21.6">
      <c r="A43" s="24" t="s">
        <v>67</v>
      </c>
      <c r="B43" s="24"/>
      <c r="C43" s="24"/>
      <c r="D43" s="24" t="s">
        <v>308</v>
      </c>
      <c r="E43" s="24" t="s">
        <v>309</v>
      </c>
      <c r="F43" s="24" t="s">
        <v>310</v>
      </c>
      <c r="G43" s="24" t="s">
        <v>311</v>
      </c>
      <c r="H43" s="24" t="s">
        <v>312</v>
      </c>
      <c r="I43" s="24" t="s">
        <v>313</v>
      </c>
      <c r="J43" t="e">
        <f>VLOOKUP(A43,fcst!A43:L110,12,0)</f>
        <v>#N/A</v>
      </c>
    </row>
    <row r="44" spans="1:10" ht="21.6">
      <c r="A44" s="24" t="s">
        <v>47</v>
      </c>
      <c r="B44" s="24"/>
      <c r="C44" s="24"/>
      <c r="D44" s="24"/>
      <c r="E44" s="24"/>
      <c r="F44" s="24"/>
      <c r="G44" s="24"/>
      <c r="H44" s="24" t="s">
        <v>314</v>
      </c>
      <c r="I44" s="24" t="s">
        <v>315</v>
      </c>
      <c r="J44">
        <f>VLOOKUP(A44,fcst!A44:L111,12,0)</f>
        <v>277315</v>
      </c>
    </row>
    <row r="45" spans="1:10" ht="21.6">
      <c r="A45" s="24" t="s">
        <v>316</v>
      </c>
      <c r="B45" s="24"/>
      <c r="C45" s="24"/>
      <c r="D45" s="24"/>
      <c r="E45" s="24"/>
      <c r="F45" s="24" t="s">
        <v>317</v>
      </c>
      <c r="G45" s="24" t="s">
        <v>318</v>
      </c>
      <c r="H45" s="24" t="s">
        <v>319</v>
      </c>
      <c r="I45" s="24" t="s">
        <v>320</v>
      </c>
      <c r="J45">
        <f>VLOOKUP(A45,fcst!A45:L112,12,0)</f>
        <v>14144</v>
      </c>
    </row>
    <row r="46" spans="1:10" ht="21.6">
      <c r="A46" s="24" t="s">
        <v>321</v>
      </c>
      <c r="B46" s="24"/>
      <c r="C46" s="24"/>
      <c r="D46" s="24"/>
      <c r="E46" s="24"/>
      <c r="F46" s="24" t="s">
        <v>322</v>
      </c>
      <c r="G46" s="24" t="s">
        <v>323</v>
      </c>
      <c r="H46" s="24" t="s">
        <v>324</v>
      </c>
      <c r="I46" s="24" t="s">
        <v>325</v>
      </c>
      <c r="J46">
        <f>VLOOKUP(A46,fcst!A46:L113,12,0)</f>
        <v>396206</v>
      </c>
    </row>
    <row r="47" spans="1:10" ht="21.6">
      <c r="A47" s="24" t="s">
        <v>326</v>
      </c>
      <c r="B47" s="24" t="s">
        <v>327</v>
      </c>
      <c r="C47" s="24" t="s">
        <v>328</v>
      </c>
      <c r="D47" s="24" t="s">
        <v>329</v>
      </c>
      <c r="E47" s="24" t="s">
        <v>330</v>
      </c>
      <c r="F47" s="24" t="s">
        <v>331</v>
      </c>
      <c r="G47" s="24" t="s">
        <v>332</v>
      </c>
      <c r="H47" s="24" t="s">
        <v>333</v>
      </c>
      <c r="I47" s="24" t="s">
        <v>334</v>
      </c>
      <c r="J47">
        <f>VLOOKUP(A47,fcst!A47:L114,12,0)</f>
        <v>73123</v>
      </c>
    </row>
    <row r="48" spans="1:10" ht="21.6">
      <c r="A48" s="24" t="s">
        <v>69</v>
      </c>
      <c r="B48" s="24"/>
      <c r="C48" s="24"/>
      <c r="D48" s="24" t="s">
        <v>335</v>
      </c>
      <c r="E48" s="24" t="s">
        <v>336</v>
      </c>
      <c r="F48" s="24" t="s">
        <v>337</v>
      </c>
      <c r="G48" s="24" t="s">
        <v>338</v>
      </c>
      <c r="H48" s="24" t="s">
        <v>339</v>
      </c>
      <c r="I48" s="24" t="s">
        <v>340</v>
      </c>
      <c r="J48" t="e">
        <f>VLOOKUP(A48,fcst!A48:L115,12,0)</f>
        <v>#N/A</v>
      </c>
    </row>
    <row r="49" spans="1:10" ht="21.6">
      <c r="A49" s="24" t="s">
        <v>66</v>
      </c>
      <c r="B49" s="24"/>
      <c r="C49" s="24"/>
      <c r="D49" s="24" t="s">
        <v>341</v>
      </c>
      <c r="E49" s="24" t="s">
        <v>342</v>
      </c>
      <c r="F49" s="24" t="s">
        <v>343</v>
      </c>
      <c r="G49" s="24" t="s">
        <v>344</v>
      </c>
      <c r="H49" s="24" t="s">
        <v>345</v>
      </c>
      <c r="I49" s="24" t="s">
        <v>346</v>
      </c>
      <c r="J49" t="e">
        <f>VLOOKUP(A49,fcst!A49:L116,12,0)</f>
        <v>#N/A</v>
      </c>
    </row>
    <row r="50" spans="1:10" ht="31.9">
      <c r="A50" s="24" t="s">
        <v>347</v>
      </c>
      <c r="B50" s="24"/>
      <c r="C50" s="24"/>
      <c r="D50" s="24" t="s">
        <v>348</v>
      </c>
      <c r="E50" s="24" t="s">
        <v>349</v>
      </c>
      <c r="F50" s="24" t="s">
        <v>350</v>
      </c>
      <c r="G50" s="24" t="s">
        <v>351</v>
      </c>
      <c r="H50" s="24" t="s">
        <v>352</v>
      </c>
      <c r="I50" s="24" t="s">
        <v>353</v>
      </c>
      <c r="J50">
        <f>VLOOKUP(A50,fcst!A50:L117,12,0)</f>
        <v>1823889.6</v>
      </c>
    </row>
    <row r="51" spans="1:10" ht="21.6">
      <c r="A51" s="24" t="s">
        <v>354</v>
      </c>
      <c r="B51" s="24" t="s">
        <v>355</v>
      </c>
      <c r="C51" s="24" t="s">
        <v>356</v>
      </c>
      <c r="D51" s="24"/>
      <c r="E51" s="24"/>
      <c r="F51" s="24" t="s">
        <v>357</v>
      </c>
      <c r="G51" s="24" t="s">
        <v>358</v>
      </c>
      <c r="H51" s="24" t="s">
        <v>359</v>
      </c>
      <c r="I51" s="24" t="s">
        <v>360</v>
      </c>
      <c r="J51">
        <f>VLOOKUP(A51,fcst!A51:L118,12,0)</f>
        <v>72450</v>
      </c>
    </row>
    <row r="52" spans="1:10" ht="31.9">
      <c r="A52" s="24" t="s">
        <v>361</v>
      </c>
      <c r="B52" s="24"/>
      <c r="C52" s="24"/>
      <c r="D52" s="24"/>
      <c r="E52" s="24"/>
      <c r="F52" s="24"/>
      <c r="G52" s="24"/>
      <c r="H52" s="24" t="s">
        <v>362</v>
      </c>
      <c r="I52" s="24" t="s">
        <v>363</v>
      </c>
      <c r="J52">
        <f>VLOOKUP(A52,fcst!A52:L119,12,0)</f>
        <v>495000</v>
      </c>
    </row>
    <row r="53" spans="1:10" ht="21.6">
      <c r="A53" s="24" t="s">
        <v>364</v>
      </c>
      <c r="B53" s="24"/>
      <c r="C53" s="24"/>
      <c r="D53" s="24"/>
      <c r="E53" s="24"/>
      <c r="F53" s="24" t="s">
        <v>365</v>
      </c>
      <c r="G53" s="24" t="s">
        <v>366</v>
      </c>
      <c r="H53" s="24" t="s">
        <v>367</v>
      </c>
      <c r="I53" s="24" t="s">
        <v>368</v>
      </c>
      <c r="J53">
        <f>VLOOKUP(A53,fcst!A53:L120,12,0)</f>
        <v>740700</v>
      </c>
    </row>
    <row r="54" spans="1:10" ht="21.6">
      <c r="A54" s="24" t="s">
        <v>369</v>
      </c>
      <c r="B54" s="24"/>
      <c r="C54" s="24"/>
      <c r="D54" s="24" t="s">
        <v>370</v>
      </c>
      <c r="E54" s="24" t="s">
        <v>371</v>
      </c>
      <c r="F54" s="24" t="s">
        <v>372</v>
      </c>
      <c r="G54" s="24" t="s">
        <v>373</v>
      </c>
      <c r="H54" s="24" t="s">
        <v>374</v>
      </c>
      <c r="I54" s="24" t="s">
        <v>375</v>
      </c>
      <c r="J54">
        <f>VLOOKUP(A54,fcst!A54:L121,12,0)</f>
        <v>1688333.22</v>
      </c>
    </row>
    <row r="55" spans="1:10" ht="21.6">
      <c r="A55" s="24" t="s">
        <v>376</v>
      </c>
      <c r="B55" s="24" t="s">
        <v>377</v>
      </c>
      <c r="C55" s="24" t="s">
        <v>378</v>
      </c>
      <c r="D55" s="24" t="s">
        <v>379</v>
      </c>
      <c r="E55" s="24" t="s">
        <v>380</v>
      </c>
      <c r="F55" s="24" t="s">
        <v>381</v>
      </c>
      <c r="G55" s="24" t="s">
        <v>382</v>
      </c>
      <c r="H55" s="24" t="s">
        <v>383</v>
      </c>
      <c r="I55" s="24" t="s">
        <v>384</v>
      </c>
      <c r="J55">
        <f>VLOOKUP(A55,fcst!A55:L122,12,0)</f>
        <v>646286.24</v>
      </c>
    </row>
    <row r="56" spans="1:10" ht="21.6">
      <c r="A56" s="20" t="s">
        <v>385</v>
      </c>
      <c r="B56" s="20" t="s">
        <v>386</v>
      </c>
      <c r="C56" s="20" t="s">
        <v>387</v>
      </c>
      <c r="D56" s="20" t="s">
        <v>388</v>
      </c>
      <c r="E56" s="20" t="s">
        <v>389</v>
      </c>
      <c r="F56" s="20" t="s">
        <v>390</v>
      </c>
      <c r="G56" s="20" t="s">
        <v>391</v>
      </c>
      <c r="H56" s="20" t="s">
        <v>392</v>
      </c>
      <c r="I56" s="20" t="s">
        <v>393</v>
      </c>
      <c r="J56" t="e">
        <f>VLOOKUP(A56,fcst!A56:L123,12,0)</f>
        <v>#N/A</v>
      </c>
    </row>
  </sheetData>
  <autoFilter ref="A2:M56" xr:uid="{527617B2-357D-4F66-BD01-C03F1737184B}">
    <filterColumn colId="7">
      <customFilters>
        <customFilter operator="notEqual" val=" "/>
      </customFilters>
    </filterColumn>
  </autoFilter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57C5-5581-4A6A-99F7-2F892058B355}">
  <dimension ref="A1:I57"/>
  <sheetViews>
    <sheetView workbookViewId="0">
      <selection activeCell="M11" sqref="M11"/>
    </sheetView>
  </sheetViews>
  <sheetFormatPr defaultColWidth="8.875" defaultRowHeight="15.6"/>
  <cols>
    <col min="2" max="3" width="0" hidden="1" customWidth="1"/>
    <col min="8" max="8" width="8.5" bestFit="1" customWidth="1"/>
    <col min="9" max="9" width="9.625" bestFit="1" customWidth="1"/>
  </cols>
  <sheetData>
    <row r="1" spans="1:9" ht="20.45">
      <c r="A1" s="34"/>
      <c r="B1" s="26" t="s">
        <v>394</v>
      </c>
      <c r="C1" s="26" t="s">
        <v>395</v>
      </c>
      <c r="D1" s="26" t="s">
        <v>396</v>
      </c>
      <c r="E1" s="26" t="s">
        <v>397</v>
      </c>
      <c r="F1" s="26" t="s">
        <v>398</v>
      </c>
      <c r="G1" s="27" t="s">
        <v>385</v>
      </c>
      <c r="H1" s="26" t="s">
        <v>396</v>
      </c>
      <c r="I1" s="33"/>
    </row>
    <row r="2" spans="1:9">
      <c r="A2" s="28" t="s">
        <v>150</v>
      </c>
      <c r="B2" s="29">
        <v>82070</v>
      </c>
      <c r="C2" s="30"/>
      <c r="D2" s="30"/>
      <c r="E2" s="29">
        <v>1503874</v>
      </c>
      <c r="F2" s="30"/>
      <c r="G2" s="30"/>
      <c r="H2" s="30"/>
      <c r="I2" s="31">
        <v>1585944</v>
      </c>
    </row>
    <row r="3" spans="1:9" ht="20.45">
      <c r="A3" s="28" t="s">
        <v>34</v>
      </c>
      <c r="B3" s="29">
        <v>431748.53</v>
      </c>
      <c r="C3" s="29">
        <v>183813.33</v>
      </c>
      <c r="D3" s="29">
        <v>183813.33</v>
      </c>
      <c r="E3" s="29">
        <v>142716.66</v>
      </c>
      <c r="F3" s="30"/>
      <c r="G3" s="30"/>
      <c r="H3" s="30"/>
      <c r="I3" s="31">
        <v>942091.85</v>
      </c>
    </row>
    <row r="4" spans="1:9">
      <c r="A4" s="28" t="s">
        <v>40</v>
      </c>
      <c r="B4" s="30"/>
      <c r="C4" s="30"/>
      <c r="D4" s="30"/>
      <c r="E4" s="29">
        <v>1187395</v>
      </c>
      <c r="F4" s="30"/>
      <c r="G4" s="30"/>
      <c r="H4" s="30"/>
      <c r="I4" s="31">
        <v>1187395</v>
      </c>
    </row>
    <row r="5" spans="1:9" ht="20.45">
      <c r="A5" s="28" t="s">
        <v>159</v>
      </c>
      <c r="B5" s="30"/>
      <c r="C5" s="30"/>
      <c r="D5" s="30"/>
      <c r="E5" s="29">
        <v>330000</v>
      </c>
      <c r="F5" s="30"/>
      <c r="G5" s="30"/>
      <c r="H5" s="30"/>
      <c r="I5" s="31">
        <v>330000</v>
      </c>
    </row>
    <row r="6" spans="1:9" ht="20.45">
      <c r="A6" s="28" t="s">
        <v>162</v>
      </c>
      <c r="B6" s="29">
        <v>88876.18</v>
      </c>
      <c r="C6" s="29">
        <v>2817625</v>
      </c>
      <c r="D6" s="29">
        <v>1084324</v>
      </c>
      <c r="E6" s="29">
        <v>783258</v>
      </c>
      <c r="F6" s="30"/>
      <c r="G6" s="30"/>
      <c r="H6" s="30"/>
      <c r="I6" s="31">
        <v>4774083.18</v>
      </c>
    </row>
    <row r="7" spans="1:9" ht="20.45">
      <c r="A7" s="28" t="s">
        <v>31</v>
      </c>
      <c r="B7" s="29">
        <v>2071336.31</v>
      </c>
      <c r="C7" s="29">
        <v>3655539.62</v>
      </c>
      <c r="D7" s="29">
        <v>3813948.27</v>
      </c>
      <c r="E7" s="29">
        <v>5038433.79</v>
      </c>
      <c r="F7" s="29">
        <v>838593.71</v>
      </c>
      <c r="G7" s="29">
        <v>1612354.81</v>
      </c>
      <c r="H7" s="29">
        <v>1612354.81</v>
      </c>
      <c r="I7" s="31">
        <v>17030206.510000002</v>
      </c>
    </row>
    <row r="8" spans="1:9" ht="20.45">
      <c r="A8" s="28" t="s">
        <v>70</v>
      </c>
      <c r="B8" s="29">
        <v>2306405.39</v>
      </c>
      <c r="C8" s="29">
        <v>17532284.010000002</v>
      </c>
      <c r="D8" s="29">
        <v>6626620</v>
      </c>
      <c r="E8" s="29">
        <v>5273978.5999999996</v>
      </c>
      <c r="F8" s="30"/>
      <c r="G8" s="30"/>
      <c r="H8" s="30"/>
      <c r="I8" s="31">
        <v>31739288</v>
      </c>
    </row>
    <row r="9" spans="1:9" ht="30.6">
      <c r="A9" s="28" t="s">
        <v>71</v>
      </c>
      <c r="B9" s="29">
        <v>807310.42</v>
      </c>
      <c r="C9" s="29">
        <v>6555</v>
      </c>
      <c r="D9" s="30"/>
      <c r="E9" s="29">
        <v>4978902</v>
      </c>
      <c r="F9" s="29">
        <v>2450990.4</v>
      </c>
      <c r="G9" s="30"/>
      <c r="H9" s="30"/>
      <c r="I9" s="31">
        <v>8243757.8200000003</v>
      </c>
    </row>
    <row r="10" spans="1:9" ht="20.45">
      <c r="A10" s="28" t="s">
        <v>33</v>
      </c>
      <c r="B10" s="29">
        <v>95259.43</v>
      </c>
      <c r="C10" s="30"/>
      <c r="D10" s="30"/>
      <c r="E10" s="30"/>
      <c r="F10" s="30"/>
      <c r="G10" s="30"/>
      <c r="H10" s="30"/>
      <c r="I10" s="31">
        <v>95259.43</v>
      </c>
    </row>
    <row r="11" spans="1:9" ht="51">
      <c r="A11" s="28" t="s">
        <v>189</v>
      </c>
      <c r="B11" s="30"/>
      <c r="C11" s="29">
        <v>240702</v>
      </c>
      <c r="D11" s="29">
        <v>143960</v>
      </c>
      <c r="E11" s="29">
        <v>631105</v>
      </c>
      <c r="F11" s="30"/>
      <c r="G11" s="30"/>
      <c r="H11" s="30"/>
      <c r="I11" s="31">
        <v>1015767</v>
      </c>
    </row>
    <row r="12" spans="1:9" ht="40.9">
      <c r="A12" s="28" t="s">
        <v>196</v>
      </c>
      <c r="B12" s="30"/>
      <c r="C12" s="29">
        <v>872920</v>
      </c>
      <c r="D12" s="29">
        <v>547050</v>
      </c>
      <c r="E12" s="29">
        <v>1217998.75</v>
      </c>
      <c r="F12" s="29">
        <v>447640</v>
      </c>
      <c r="G12" s="30"/>
      <c r="H12" s="30"/>
      <c r="I12" s="31">
        <v>3085608.75</v>
      </c>
    </row>
    <row r="13" spans="1:9" ht="40.9">
      <c r="A13" s="28" t="s">
        <v>41</v>
      </c>
      <c r="B13" s="30"/>
      <c r="C13" s="30"/>
      <c r="D13" s="30"/>
      <c r="E13" s="29">
        <v>295550</v>
      </c>
      <c r="F13" s="30"/>
      <c r="G13" s="30"/>
      <c r="H13" s="30"/>
      <c r="I13" s="31">
        <v>295550</v>
      </c>
    </row>
    <row r="14" spans="1:9" ht="40.9">
      <c r="A14" s="28" t="s">
        <v>205</v>
      </c>
      <c r="B14" s="30"/>
      <c r="C14" s="30"/>
      <c r="D14" s="30"/>
      <c r="E14" s="29">
        <v>149938</v>
      </c>
      <c r="F14" s="30"/>
      <c r="G14" s="30"/>
      <c r="H14" s="30"/>
      <c r="I14" s="31">
        <v>149938</v>
      </c>
    </row>
    <row r="15" spans="1:9" ht="30.6">
      <c r="A15" s="28" t="s">
        <v>35</v>
      </c>
      <c r="B15" s="30"/>
      <c r="C15" s="29">
        <v>139200</v>
      </c>
      <c r="D15" s="29">
        <v>209600</v>
      </c>
      <c r="E15" s="29">
        <v>62502.02</v>
      </c>
      <c r="F15" s="30"/>
      <c r="G15" s="30"/>
      <c r="H15" s="30"/>
      <c r="I15" s="31">
        <v>411302.02</v>
      </c>
    </row>
    <row r="16" spans="1:9" ht="30.6">
      <c r="A16" s="28" t="s">
        <v>214</v>
      </c>
      <c r="B16" s="29">
        <v>53892.24</v>
      </c>
      <c r="C16" s="30"/>
      <c r="D16" s="29">
        <v>236050</v>
      </c>
      <c r="E16" s="29">
        <v>289709.73</v>
      </c>
      <c r="F16" s="30"/>
      <c r="G16" s="30"/>
      <c r="H16" s="30"/>
      <c r="I16" s="31">
        <v>579651.97</v>
      </c>
    </row>
    <row r="17" spans="1:9" ht="30.6">
      <c r="A17" s="28" t="s">
        <v>399</v>
      </c>
      <c r="B17" s="29">
        <v>604890</v>
      </c>
      <c r="C17" s="30"/>
      <c r="D17" s="29">
        <v>1805690.09</v>
      </c>
      <c r="E17" s="29">
        <v>392787.5</v>
      </c>
      <c r="F17" s="30"/>
      <c r="G17" s="30"/>
      <c r="H17" s="30"/>
      <c r="I17" s="31">
        <v>2803367.59</v>
      </c>
    </row>
    <row r="18" spans="1:9" ht="30.6">
      <c r="A18" s="28" t="s">
        <v>222</v>
      </c>
      <c r="B18" s="30"/>
      <c r="C18" s="30"/>
      <c r="D18" s="30"/>
      <c r="E18" s="29">
        <v>180455</v>
      </c>
      <c r="F18" s="30"/>
      <c r="G18" s="30"/>
      <c r="H18" s="30"/>
      <c r="I18" s="31">
        <v>180455</v>
      </c>
    </row>
    <row r="19" spans="1:9" ht="30.6">
      <c r="A19" s="28" t="s">
        <v>225</v>
      </c>
      <c r="B19" s="29">
        <v>89872.75</v>
      </c>
      <c r="C19" s="30"/>
      <c r="D19" s="29">
        <v>33706.06</v>
      </c>
      <c r="E19" s="30"/>
      <c r="F19" s="30"/>
      <c r="G19" s="30"/>
      <c r="H19" s="30"/>
      <c r="I19" s="31">
        <v>123578.81</v>
      </c>
    </row>
    <row r="20" spans="1:9" ht="30.6">
      <c r="A20" s="28" t="s">
        <v>400</v>
      </c>
      <c r="B20" s="30"/>
      <c r="C20" s="30"/>
      <c r="D20" s="29">
        <v>5109.5</v>
      </c>
      <c r="E20" s="30"/>
      <c r="F20" s="30"/>
      <c r="G20" s="30"/>
      <c r="H20" s="30"/>
      <c r="I20" s="31">
        <v>5109.5</v>
      </c>
    </row>
    <row r="21" spans="1:9" ht="30.6">
      <c r="A21" s="28" t="s">
        <v>49</v>
      </c>
      <c r="B21" s="30"/>
      <c r="C21" s="30"/>
      <c r="D21" s="29">
        <v>82170</v>
      </c>
      <c r="E21" s="29">
        <v>62732</v>
      </c>
      <c r="F21" s="30"/>
      <c r="G21" s="30"/>
      <c r="H21" s="30"/>
      <c r="I21" s="31">
        <v>144902</v>
      </c>
    </row>
    <row r="22" spans="1:9" ht="40.9">
      <c r="A22" s="28" t="s">
        <v>401</v>
      </c>
      <c r="B22" s="30"/>
      <c r="C22" s="30"/>
      <c r="D22" s="29">
        <v>260283</v>
      </c>
      <c r="E22" s="29">
        <v>120712.4</v>
      </c>
      <c r="F22" s="30"/>
      <c r="G22" s="30"/>
      <c r="H22" s="30"/>
      <c r="I22" s="31">
        <v>380995.4</v>
      </c>
    </row>
    <row r="23" spans="1:9" ht="30.6">
      <c r="A23" s="28" t="s">
        <v>237</v>
      </c>
      <c r="B23" s="30"/>
      <c r="C23" s="30"/>
      <c r="D23" s="30"/>
      <c r="E23" s="29">
        <v>1799.05</v>
      </c>
      <c r="F23" s="30"/>
      <c r="G23" s="30"/>
      <c r="H23" s="30"/>
      <c r="I23" s="31">
        <v>1799.05</v>
      </c>
    </row>
    <row r="24" spans="1:9" ht="40.9">
      <c r="A24" s="28" t="s">
        <v>240</v>
      </c>
      <c r="B24" s="30"/>
      <c r="C24" s="30"/>
      <c r="D24" s="29">
        <v>93600</v>
      </c>
      <c r="E24" s="29">
        <v>144861.79</v>
      </c>
      <c r="F24" s="30"/>
      <c r="G24" s="30"/>
      <c r="H24" s="30"/>
      <c r="I24" s="31">
        <v>238461.79</v>
      </c>
    </row>
    <row r="25" spans="1:9" ht="30.6">
      <c r="A25" s="28" t="s">
        <v>36</v>
      </c>
      <c r="B25" s="29">
        <v>37995.68</v>
      </c>
      <c r="C25" s="30"/>
      <c r="D25" s="30"/>
      <c r="E25" s="30"/>
      <c r="F25" s="30"/>
      <c r="G25" s="30"/>
      <c r="H25" s="30"/>
      <c r="I25" s="31">
        <v>37995.68</v>
      </c>
    </row>
    <row r="26" spans="1:9" ht="40.9">
      <c r="A26" s="28" t="s">
        <v>42</v>
      </c>
      <c r="B26" s="30"/>
      <c r="C26" s="30"/>
      <c r="D26" s="30"/>
      <c r="E26" s="29">
        <v>325501</v>
      </c>
      <c r="F26" s="30"/>
      <c r="G26" s="30"/>
      <c r="H26" s="30"/>
      <c r="I26" s="31">
        <v>325501</v>
      </c>
    </row>
    <row r="27" spans="1:9" ht="30.6">
      <c r="A27" s="28" t="s">
        <v>38</v>
      </c>
      <c r="B27" s="30"/>
      <c r="C27" s="30"/>
      <c r="D27" s="29">
        <v>454450</v>
      </c>
      <c r="E27" s="29">
        <v>231000</v>
      </c>
      <c r="F27" s="30"/>
      <c r="G27" s="30"/>
      <c r="H27" s="30"/>
      <c r="I27" s="31">
        <v>685450</v>
      </c>
    </row>
    <row r="28" spans="1:9" ht="30.6">
      <c r="A28" s="28" t="s">
        <v>251</v>
      </c>
      <c r="B28" s="29">
        <v>474810</v>
      </c>
      <c r="C28" s="29">
        <v>459550</v>
      </c>
      <c r="D28" s="29">
        <v>1355190</v>
      </c>
      <c r="E28" s="29">
        <v>2018250</v>
      </c>
      <c r="F28" s="30"/>
      <c r="G28" s="30"/>
      <c r="H28" s="30"/>
      <c r="I28" s="31">
        <v>4307800</v>
      </c>
    </row>
    <row r="29" spans="1:9" ht="40.9">
      <c r="A29" s="28" t="s">
        <v>260</v>
      </c>
      <c r="B29" s="30"/>
      <c r="C29" s="30"/>
      <c r="D29" s="30"/>
      <c r="E29" s="29">
        <v>330000</v>
      </c>
      <c r="F29" s="30"/>
      <c r="G29" s="30"/>
      <c r="H29" s="30"/>
      <c r="I29" s="31">
        <v>330000</v>
      </c>
    </row>
    <row r="30" spans="1:9" ht="30.6">
      <c r="A30" s="28" t="s">
        <v>262</v>
      </c>
      <c r="B30" s="30"/>
      <c r="C30" s="29">
        <v>190700</v>
      </c>
      <c r="D30" s="30"/>
      <c r="E30" s="29">
        <v>251906</v>
      </c>
      <c r="F30" s="30"/>
      <c r="G30" s="30"/>
      <c r="H30" s="30"/>
      <c r="I30" s="31">
        <v>442606</v>
      </c>
    </row>
    <row r="31" spans="1:9" ht="40.9">
      <c r="A31" s="28" t="s">
        <v>43</v>
      </c>
      <c r="B31" s="30"/>
      <c r="C31" s="30"/>
      <c r="D31" s="30"/>
      <c r="E31" s="29">
        <v>585650</v>
      </c>
      <c r="F31" s="30"/>
      <c r="G31" s="30"/>
      <c r="H31" s="30"/>
      <c r="I31" s="31">
        <v>585650</v>
      </c>
    </row>
    <row r="32" spans="1:9" ht="30.6">
      <c r="A32" s="28" t="s">
        <v>269</v>
      </c>
      <c r="B32" s="30"/>
      <c r="C32" s="29">
        <v>884944.2</v>
      </c>
      <c r="D32" s="29">
        <v>698644.7</v>
      </c>
      <c r="E32" s="29">
        <v>249102</v>
      </c>
      <c r="F32" s="30"/>
      <c r="G32" s="30"/>
      <c r="H32" s="30"/>
      <c r="I32" s="31">
        <v>1832690.9</v>
      </c>
    </row>
    <row r="33" spans="1:9" ht="40.9">
      <c r="A33" s="28" t="s">
        <v>276</v>
      </c>
      <c r="B33" s="30"/>
      <c r="C33" s="30"/>
      <c r="D33" s="30"/>
      <c r="E33" s="29">
        <v>245250</v>
      </c>
      <c r="F33" s="30"/>
      <c r="G33" s="30"/>
      <c r="H33" s="30"/>
      <c r="I33" s="31">
        <v>245250</v>
      </c>
    </row>
    <row r="34" spans="1:9" ht="30.6">
      <c r="A34" s="28" t="s">
        <v>37</v>
      </c>
      <c r="B34" s="29">
        <v>60350.7</v>
      </c>
      <c r="C34" s="30"/>
      <c r="D34" s="30"/>
      <c r="E34" s="29">
        <v>133200</v>
      </c>
      <c r="F34" s="30"/>
      <c r="G34" s="30"/>
      <c r="H34" s="30"/>
      <c r="I34" s="31">
        <v>193550.7</v>
      </c>
    </row>
    <row r="35" spans="1:9" ht="40.9">
      <c r="A35" s="28" t="s">
        <v>48</v>
      </c>
      <c r="B35" s="30"/>
      <c r="C35" s="30"/>
      <c r="D35" s="30"/>
      <c r="E35" s="30"/>
      <c r="F35" s="29">
        <v>99495</v>
      </c>
      <c r="G35" s="30"/>
      <c r="H35" s="30"/>
      <c r="I35" s="31">
        <v>99495</v>
      </c>
    </row>
    <row r="36" spans="1:9" ht="30.6">
      <c r="A36" s="28" t="s">
        <v>281</v>
      </c>
      <c r="B36" s="30"/>
      <c r="C36" s="30"/>
      <c r="D36" s="30"/>
      <c r="E36" s="29">
        <v>107090</v>
      </c>
      <c r="F36" s="30"/>
      <c r="G36" s="30"/>
      <c r="H36" s="30"/>
      <c r="I36" s="31">
        <v>107090</v>
      </c>
    </row>
    <row r="37" spans="1:9" ht="40.9">
      <c r="A37" s="28" t="s">
        <v>284</v>
      </c>
      <c r="B37" s="30"/>
      <c r="C37" s="29">
        <v>268112</v>
      </c>
      <c r="D37" s="30"/>
      <c r="E37" s="29">
        <v>264335</v>
      </c>
      <c r="F37" s="30"/>
      <c r="G37" s="30"/>
      <c r="H37" s="30"/>
      <c r="I37" s="31">
        <v>532447</v>
      </c>
    </row>
    <row r="38" spans="1:9" ht="51">
      <c r="A38" s="28" t="s">
        <v>39</v>
      </c>
      <c r="B38" s="29">
        <v>104806.62</v>
      </c>
      <c r="C38" s="29">
        <v>150171.72</v>
      </c>
      <c r="D38" s="29">
        <v>168792</v>
      </c>
      <c r="E38" s="29">
        <v>304616</v>
      </c>
      <c r="F38" s="30"/>
      <c r="G38" s="30"/>
      <c r="H38" s="30"/>
      <c r="I38" s="31">
        <v>728386.34</v>
      </c>
    </row>
    <row r="39" spans="1:9" ht="30.6">
      <c r="A39" s="28" t="s">
        <v>44</v>
      </c>
      <c r="B39" s="30"/>
      <c r="C39" s="30"/>
      <c r="D39" s="30"/>
      <c r="E39" s="29">
        <v>181550</v>
      </c>
      <c r="F39" s="30"/>
      <c r="G39" s="30"/>
      <c r="H39" s="30"/>
      <c r="I39" s="31">
        <v>181550</v>
      </c>
    </row>
    <row r="40" spans="1:9" ht="30.6">
      <c r="A40" s="28" t="s">
        <v>45</v>
      </c>
      <c r="B40" s="30"/>
      <c r="C40" s="30"/>
      <c r="D40" s="30"/>
      <c r="E40" s="29">
        <v>201702.8</v>
      </c>
      <c r="F40" s="30"/>
      <c r="G40" s="30"/>
      <c r="H40" s="30"/>
      <c r="I40" s="31">
        <v>201702.8</v>
      </c>
    </row>
    <row r="41" spans="1:9" ht="30.6">
      <c r="A41" s="28" t="s">
        <v>297</v>
      </c>
      <c r="B41" s="30"/>
      <c r="C41" s="30"/>
      <c r="D41" s="30"/>
      <c r="E41" s="29">
        <v>417563.58</v>
      </c>
      <c r="F41" s="30"/>
      <c r="G41" s="30"/>
      <c r="H41" s="30"/>
      <c r="I41" s="31">
        <v>417563.58</v>
      </c>
    </row>
    <row r="42" spans="1:9" ht="40.9">
      <c r="A42" s="28" t="s">
        <v>300</v>
      </c>
      <c r="B42" s="30"/>
      <c r="C42" s="30"/>
      <c r="D42" s="30"/>
      <c r="E42" s="29">
        <v>277750</v>
      </c>
      <c r="F42" s="30"/>
      <c r="G42" s="30"/>
      <c r="H42" s="30"/>
      <c r="I42" s="31">
        <v>277750</v>
      </c>
    </row>
    <row r="43" spans="1:9" ht="40.9">
      <c r="A43" s="28" t="s">
        <v>303</v>
      </c>
      <c r="B43" s="29">
        <v>109073</v>
      </c>
      <c r="C43" s="29">
        <v>355192.4</v>
      </c>
      <c r="D43" s="29">
        <v>14276.1</v>
      </c>
      <c r="E43" s="30"/>
      <c r="F43" s="30"/>
      <c r="G43" s="30"/>
      <c r="H43" s="30"/>
      <c r="I43" s="31">
        <v>478541.5</v>
      </c>
    </row>
    <row r="44" spans="1:9">
      <c r="A44" s="28" t="s">
        <v>46</v>
      </c>
      <c r="B44" s="30"/>
      <c r="C44" s="30"/>
      <c r="D44" s="30"/>
      <c r="E44" s="29">
        <v>962050</v>
      </c>
      <c r="F44" s="30"/>
      <c r="G44" s="30"/>
      <c r="H44" s="30"/>
      <c r="I44" s="31">
        <v>962050</v>
      </c>
    </row>
    <row r="45" spans="1:9" ht="20.45">
      <c r="A45" s="28" t="s">
        <v>67</v>
      </c>
      <c r="B45" s="29">
        <v>1533510</v>
      </c>
      <c r="C45" s="29">
        <v>263025</v>
      </c>
      <c r="D45" s="30"/>
      <c r="E45" s="29">
        <v>3653284.5</v>
      </c>
      <c r="F45" s="30"/>
      <c r="G45" s="30"/>
      <c r="H45" s="30"/>
      <c r="I45" s="31">
        <v>5449819.5</v>
      </c>
    </row>
    <row r="46" spans="1:9" ht="20.45">
      <c r="A46" s="28" t="s">
        <v>47</v>
      </c>
      <c r="B46" s="30"/>
      <c r="C46" s="30"/>
      <c r="D46" s="30"/>
      <c r="E46" s="29">
        <v>277315</v>
      </c>
      <c r="F46" s="30"/>
      <c r="G46" s="30"/>
      <c r="H46" s="30"/>
      <c r="I46" s="31">
        <v>277315</v>
      </c>
    </row>
    <row r="47" spans="1:9" ht="20.45">
      <c r="A47" s="28" t="s">
        <v>316</v>
      </c>
      <c r="B47" s="29">
        <v>186571</v>
      </c>
      <c r="C47" s="30"/>
      <c r="D47" s="29">
        <v>506860.08</v>
      </c>
      <c r="E47" s="29">
        <v>18772</v>
      </c>
      <c r="F47" s="30"/>
      <c r="G47" s="30"/>
      <c r="H47" s="30"/>
      <c r="I47" s="31">
        <v>712203.08</v>
      </c>
    </row>
    <row r="48" spans="1:9" ht="20.45">
      <c r="A48" s="28" t="s">
        <v>321</v>
      </c>
      <c r="B48" s="30"/>
      <c r="C48" s="30"/>
      <c r="D48" s="29">
        <v>1084934</v>
      </c>
      <c r="E48" s="29">
        <v>376971.5</v>
      </c>
      <c r="F48" s="30"/>
      <c r="G48" s="30"/>
      <c r="H48" s="30"/>
      <c r="I48" s="31">
        <v>1461905.5</v>
      </c>
    </row>
    <row r="49" spans="1:9" ht="20.45">
      <c r="A49" s="28" t="s">
        <v>326</v>
      </c>
      <c r="B49" s="29">
        <v>15540</v>
      </c>
      <c r="C49" s="29">
        <v>36028</v>
      </c>
      <c r="D49" s="29">
        <v>59976</v>
      </c>
      <c r="E49" s="30"/>
      <c r="F49" s="30"/>
      <c r="G49" s="30"/>
      <c r="H49" s="30"/>
      <c r="I49" s="31">
        <v>111544</v>
      </c>
    </row>
    <row r="50" spans="1:9" ht="20.45">
      <c r="A50" s="28" t="s">
        <v>69</v>
      </c>
      <c r="B50" s="30"/>
      <c r="C50" s="29">
        <v>38719785</v>
      </c>
      <c r="D50" s="29">
        <v>67102386</v>
      </c>
      <c r="E50" s="29">
        <v>58430697</v>
      </c>
      <c r="F50" s="30"/>
      <c r="G50" s="30"/>
      <c r="H50" s="30"/>
      <c r="I50" s="31">
        <v>164252868</v>
      </c>
    </row>
    <row r="51" spans="1:9" ht="20.45">
      <c r="A51" s="28" t="s">
        <v>66</v>
      </c>
      <c r="B51" s="29">
        <v>3278285.78</v>
      </c>
      <c r="C51" s="30"/>
      <c r="D51" s="30"/>
      <c r="E51" s="30"/>
      <c r="F51" s="30"/>
      <c r="G51" s="30"/>
      <c r="H51" s="30"/>
      <c r="I51" s="31">
        <v>3278285.78</v>
      </c>
    </row>
    <row r="52" spans="1:9" ht="30.6">
      <c r="A52" s="28" t="s">
        <v>347</v>
      </c>
      <c r="B52" s="29">
        <v>384334.6</v>
      </c>
      <c r="C52" s="30"/>
      <c r="D52" s="29">
        <v>1434101.4</v>
      </c>
      <c r="E52" s="29">
        <v>707809.5</v>
      </c>
      <c r="F52" s="29">
        <v>508635</v>
      </c>
      <c r="G52" s="30"/>
      <c r="H52" s="30"/>
      <c r="I52" s="31">
        <v>3034880.5</v>
      </c>
    </row>
    <row r="53" spans="1:9" ht="20.45">
      <c r="A53" s="28" t="s">
        <v>354</v>
      </c>
      <c r="B53" s="29">
        <v>171100</v>
      </c>
      <c r="C53" s="29">
        <v>33289.65</v>
      </c>
      <c r="D53" s="29">
        <v>214244.37</v>
      </c>
      <c r="E53" s="29">
        <v>50924.09</v>
      </c>
      <c r="F53" s="30"/>
      <c r="G53" s="30"/>
      <c r="H53" s="30"/>
      <c r="I53" s="31">
        <v>469558.11</v>
      </c>
    </row>
    <row r="54" spans="1:9" ht="20.45">
      <c r="A54" s="28" t="s">
        <v>364</v>
      </c>
      <c r="B54" s="29">
        <v>294350.56</v>
      </c>
      <c r="C54" s="30"/>
      <c r="D54" s="29">
        <v>546025</v>
      </c>
      <c r="E54" s="30"/>
      <c r="F54" s="30"/>
      <c r="G54" s="30"/>
      <c r="H54" s="30"/>
      <c r="I54" s="31">
        <v>840375.56</v>
      </c>
    </row>
    <row r="55" spans="1:9" ht="20.45">
      <c r="A55" s="28" t="s">
        <v>369</v>
      </c>
      <c r="B55" s="30"/>
      <c r="C55" s="30"/>
      <c r="D55" s="29">
        <v>139209</v>
      </c>
      <c r="E55" s="29">
        <v>1175607.22</v>
      </c>
      <c r="F55" s="30"/>
      <c r="G55" s="30"/>
      <c r="H55" s="30"/>
      <c r="I55" s="31">
        <v>1314816.22</v>
      </c>
    </row>
    <row r="56" spans="1:9" ht="20.45">
      <c r="A56" s="28" t="s">
        <v>376</v>
      </c>
      <c r="B56" s="29">
        <v>124232</v>
      </c>
      <c r="C56" s="29">
        <v>435554</v>
      </c>
      <c r="D56" s="30"/>
      <c r="E56" s="29">
        <v>646287</v>
      </c>
      <c r="F56" s="29">
        <v>507157</v>
      </c>
      <c r="G56" s="30"/>
      <c r="H56" s="30"/>
      <c r="I56" s="31">
        <v>1713230</v>
      </c>
    </row>
    <row r="57" spans="1:9">
      <c r="A57" s="25" t="s">
        <v>385</v>
      </c>
      <c r="B57" s="32">
        <v>13406621.189999999</v>
      </c>
      <c r="C57" s="32">
        <v>67244990.930000007</v>
      </c>
      <c r="D57" s="32">
        <v>88905012.900000006</v>
      </c>
      <c r="E57" s="32">
        <v>95212893.480000004</v>
      </c>
      <c r="F57" s="32">
        <v>4852511.1100000003</v>
      </c>
      <c r="G57" s="32">
        <v>1612354.81</v>
      </c>
      <c r="H57" s="32">
        <v>1612354.81</v>
      </c>
      <c r="I57" s="32">
        <v>271234384.42000002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C807-32F6-4250-AF04-993F0785B00D}">
  <sheetPr>
    <tabColor rgb="FF00B050"/>
  </sheetPr>
  <dimension ref="A1:L35"/>
  <sheetViews>
    <sheetView workbookViewId="0">
      <selection activeCell="B19" sqref="B19"/>
    </sheetView>
  </sheetViews>
  <sheetFormatPr defaultColWidth="8.875" defaultRowHeight="15.6"/>
  <cols>
    <col min="1" max="1" width="41.125" bestFit="1" customWidth="1"/>
    <col min="2" max="2" width="25" bestFit="1" customWidth="1"/>
    <col min="3" max="3" width="9.875" bestFit="1" customWidth="1"/>
    <col min="4" max="4" width="13.625" bestFit="1" customWidth="1"/>
    <col min="5" max="5" width="12.125" customWidth="1"/>
    <col min="7" max="7" width="12.625" bestFit="1" customWidth="1"/>
    <col min="8" max="8" width="10.625" customWidth="1"/>
    <col min="9" max="9" width="12.625" bestFit="1" customWidth="1"/>
    <col min="10" max="10" width="10.125" bestFit="1" customWidth="1"/>
    <col min="11" max="12" width="12.625" bestFit="1" customWidth="1"/>
  </cols>
  <sheetData>
    <row r="1" spans="1:12">
      <c r="G1" s="17">
        <v>0.05</v>
      </c>
      <c r="H1" s="17">
        <v>0.2</v>
      </c>
      <c r="I1" s="17">
        <v>0.25</v>
      </c>
      <c r="J1" s="17">
        <v>0.25</v>
      </c>
      <c r="K1" s="17">
        <v>0.2</v>
      </c>
      <c r="L1" s="17">
        <v>0.05</v>
      </c>
    </row>
    <row r="2" spans="1:12">
      <c r="A2" s="13" t="s">
        <v>402</v>
      </c>
      <c r="B2" s="13" t="s">
        <v>403</v>
      </c>
      <c r="C2" s="14" t="s">
        <v>404</v>
      </c>
      <c r="D2" s="2"/>
      <c r="E2" s="3">
        <f>D2*(1-15%)</f>
        <v>0</v>
      </c>
      <c r="G2" t="s">
        <v>405</v>
      </c>
      <c r="H2" t="s">
        <v>406</v>
      </c>
      <c r="I2" t="s">
        <v>407</v>
      </c>
      <c r="J2" t="s">
        <v>408</v>
      </c>
      <c r="K2" t="s">
        <v>409</v>
      </c>
      <c r="L2" t="s">
        <v>410</v>
      </c>
    </row>
    <row r="3" spans="1:12">
      <c r="A3" s="15" t="s">
        <v>411</v>
      </c>
      <c r="B3" s="15">
        <v>114</v>
      </c>
      <c r="C3" s="16">
        <v>7853.5600000000013</v>
      </c>
      <c r="D3" s="2">
        <f>C3*89</f>
        <v>698966.84000000008</v>
      </c>
      <c r="E3" s="3">
        <f t="shared" ref="E3:E35" si="0">D3*(1-15%)</f>
        <v>594121.81400000001</v>
      </c>
      <c r="G3" s="2">
        <v>29706.090700000001</v>
      </c>
      <c r="H3" s="2">
        <v>118824.3628</v>
      </c>
      <c r="I3" s="2">
        <v>148530.4535</v>
      </c>
      <c r="J3" s="2">
        <v>148530.4535</v>
      </c>
      <c r="K3" s="2">
        <v>118824.3628</v>
      </c>
      <c r="L3" s="2">
        <v>29706.090700000001</v>
      </c>
    </row>
    <row r="4" spans="1:12">
      <c r="A4" s="15" t="s">
        <v>150</v>
      </c>
      <c r="B4" s="15">
        <v>263</v>
      </c>
      <c r="C4" s="16">
        <v>9221.2999999999993</v>
      </c>
      <c r="D4" s="2">
        <f t="shared" ref="D4:D35" si="1">C4*89</f>
        <v>820695.7</v>
      </c>
      <c r="E4" s="3">
        <f t="shared" si="0"/>
        <v>697591.34499999997</v>
      </c>
      <c r="G4" s="2">
        <v>34879.56725</v>
      </c>
      <c r="H4" s="2">
        <v>139518.269</v>
      </c>
      <c r="I4" s="2">
        <v>174397.83624999999</v>
      </c>
      <c r="J4" s="2">
        <v>174397.83624999999</v>
      </c>
      <c r="K4" s="2">
        <v>139518.269</v>
      </c>
      <c r="L4" s="2">
        <v>34879.56725</v>
      </c>
    </row>
    <row r="5" spans="1:12">
      <c r="A5" s="15" t="s">
        <v>34</v>
      </c>
      <c r="B5" s="15">
        <v>373</v>
      </c>
      <c r="C5" s="16">
        <v>20812</v>
      </c>
      <c r="D5" s="2">
        <f t="shared" si="1"/>
        <v>1852268</v>
      </c>
      <c r="E5" s="3">
        <f t="shared" si="0"/>
        <v>1574427.8</v>
      </c>
      <c r="G5" s="2">
        <v>78721.390000000014</v>
      </c>
      <c r="H5" s="2">
        <v>314885.56000000006</v>
      </c>
      <c r="I5" s="2">
        <v>393606.95</v>
      </c>
      <c r="J5" s="2">
        <v>393606.95</v>
      </c>
      <c r="K5" s="2">
        <v>314885.56000000006</v>
      </c>
      <c r="L5" s="2">
        <v>78721.390000000014</v>
      </c>
    </row>
    <row r="6" spans="1:12">
      <c r="A6" s="15" t="s">
        <v>159</v>
      </c>
      <c r="B6" s="15">
        <v>82</v>
      </c>
      <c r="C6" s="16">
        <v>4741</v>
      </c>
      <c r="D6" s="2">
        <f t="shared" si="1"/>
        <v>421949</v>
      </c>
      <c r="E6" s="3">
        <f t="shared" si="0"/>
        <v>358656.64999999997</v>
      </c>
      <c r="G6" s="2">
        <v>17932.8325</v>
      </c>
      <c r="H6" s="2">
        <v>71731.33</v>
      </c>
      <c r="I6" s="2">
        <v>89664.162499999991</v>
      </c>
      <c r="J6" s="2">
        <v>89664.162499999991</v>
      </c>
      <c r="K6" s="2">
        <v>71731.33</v>
      </c>
      <c r="L6" s="2">
        <v>17932.8325</v>
      </c>
    </row>
    <row r="7" spans="1:12">
      <c r="A7" s="15" t="s">
        <v>162</v>
      </c>
      <c r="B7" s="15">
        <v>232</v>
      </c>
      <c r="C7" s="16">
        <v>12115.98</v>
      </c>
      <c r="D7" s="2">
        <f t="shared" si="1"/>
        <v>1078322.22</v>
      </c>
      <c r="E7" s="3">
        <f t="shared" si="0"/>
        <v>916573.88699999999</v>
      </c>
      <c r="G7" s="2">
        <v>45828.694350000005</v>
      </c>
      <c r="H7" s="2">
        <v>183314.77740000002</v>
      </c>
      <c r="I7" s="2">
        <v>229143.47175</v>
      </c>
      <c r="J7" s="2">
        <v>229143.47175</v>
      </c>
      <c r="K7" s="2">
        <v>183314.77740000002</v>
      </c>
      <c r="L7" s="2">
        <v>45828.694350000005</v>
      </c>
    </row>
    <row r="8" spans="1:12">
      <c r="A8" s="15" t="s">
        <v>31</v>
      </c>
      <c r="B8" s="15">
        <v>3240</v>
      </c>
      <c r="C8" s="16">
        <v>133650</v>
      </c>
      <c r="D8" s="2">
        <f t="shared" si="1"/>
        <v>11894850</v>
      </c>
      <c r="E8" s="3">
        <f t="shared" si="0"/>
        <v>10110622.5</v>
      </c>
      <c r="G8" s="2">
        <v>505531.125</v>
      </c>
      <c r="H8" s="2">
        <v>2022124.5</v>
      </c>
      <c r="I8" s="2">
        <v>2527655.625</v>
      </c>
      <c r="J8" s="2">
        <v>2527655.625</v>
      </c>
      <c r="K8" s="2">
        <v>2022124.5</v>
      </c>
      <c r="L8" s="2">
        <v>505531.125</v>
      </c>
    </row>
    <row r="9" spans="1:12">
      <c r="A9" s="15" t="s">
        <v>70</v>
      </c>
      <c r="B9" s="15">
        <v>5666</v>
      </c>
      <c r="C9" s="16">
        <v>253983.73999999996</v>
      </c>
      <c r="D9" s="2">
        <f t="shared" si="1"/>
        <v>22604552.859999996</v>
      </c>
      <c r="E9" s="3">
        <f t="shared" si="0"/>
        <v>19213869.930999994</v>
      </c>
      <c r="G9" s="2">
        <v>960693.49654999981</v>
      </c>
      <c r="H9" s="2">
        <v>3842773.9861999992</v>
      </c>
      <c r="I9" s="2">
        <v>4803467.4827499986</v>
      </c>
      <c r="J9" s="2">
        <v>4803467.4827499986</v>
      </c>
      <c r="K9" s="2">
        <v>3842773.9861999992</v>
      </c>
      <c r="L9" s="2">
        <v>960693.49654999981</v>
      </c>
    </row>
    <row r="10" spans="1:12">
      <c r="A10" s="15" t="s">
        <v>71</v>
      </c>
      <c r="B10" s="15">
        <v>3150</v>
      </c>
      <c r="C10" s="16">
        <v>90599.789999999906</v>
      </c>
      <c r="D10" s="2">
        <f t="shared" si="1"/>
        <v>8063381.3099999912</v>
      </c>
      <c r="E10" s="3">
        <f t="shared" si="0"/>
        <v>6853874.1134999925</v>
      </c>
      <c r="G10" s="2">
        <v>342693.70567499963</v>
      </c>
      <c r="H10" s="2">
        <v>1370774.8226999985</v>
      </c>
      <c r="I10" s="2">
        <v>1713468.5283749981</v>
      </c>
      <c r="J10" s="2">
        <v>1713468.5283749981</v>
      </c>
      <c r="K10" s="2">
        <v>1370774.8226999985</v>
      </c>
      <c r="L10" s="2">
        <v>342693.70567499963</v>
      </c>
    </row>
    <row r="11" spans="1:12">
      <c r="A11" s="15" t="s">
        <v>33</v>
      </c>
      <c r="B11" s="15">
        <v>107</v>
      </c>
      <c r="C11" s="16">
        <v>7084</v>
      </c>
      <c r="D11" s="2">
        <f t="shared" si="1"/>
        <v>630476</v>
      </c>
      <c r="E11" s="3">
        <f t="shared" si="0"/>
        <v>535904.6</v>
      </c>
      <c r="G11" s="2">
        <v>26795.23</v>
      </c>
      <c r="H11" s="2">
        <v>107180.92</v>
      </c>
      <c r="I11" s="2">
        <v>133976.15</v>
      </c>
      <c r="J11" s="2">
        <v>133976.15</v>
      </c>
      <c r="K11" s="2">
        <v>107180.92</v>
      </c>
      <c r="L11" s="2">
        <v>26795.23</v>
      </c>
    </row>
    <row r="12" spans="1:12">
      <c r="A12" s="15" t="s">
        <v>196</v>
      </c>
      <c r="B12" s="15">
        <v>105</v>
      </c>
      <c r="C12" s="16">
        <v>5360.8499999999985</v>
      </c>
      <c r="D12" s="2">
        <f t="shared" si="1"/>
        <v>477115.64999999985</v>
      </c>
      <c r="E12" s="3">
        <f t="shared" si="0"/>
        <v>405548.30249999987</v>
      </c>
      <c r="G12" s="2">
        <v>20277.415124999996</v>
      </c>
      <c r="H12" s="2">
        <v>81109.660499999984</v>
      </c>
      <c r="I12" s="2">
        <v>101387.07562499997</v>
      </c>
      <c r="J12" s="2">
        <v>101387.07562499997</v>
      </c>
      <c r="K12" s="2">
        <v>81109.660499999984</v>
      </c>
      <c r="L12" s="2">
        <v>20277.415124999996</v>
      </c>
    </row>
    <row r="13" spans="1:12">
      <c r="A13" s="15" t="s">
        <v>214</v>
      </c>
      <c r="B13" s="15">
        <v>100</v>
      </c>
      <c r="C13" s="16">
        <v>6002.7000000000007</v>
      </c>
      <c r="D13" s="2">
        <f t="shared" si="1"/>
        <v>534240.30000000005</v>
      </c>
      <c r="E13" s="3">
        <f t="shared" si="0"/>
        <v>454104.255</v>
      </c>
      <c r="G13" s="2">
        <v>22705.212750000002</v>
      </c>
      <c r="H13" s="2">
        <v>90820.85100000001</v>
      </c>
      <c r="I13" s="2">
        <v>113526.06375</v>
      </c>
      <c r="J13" s="2">
        <v>113526.06375</v>
      </c>
      <c r="K13" s="2">
        <v>90820.85100000001</v>
      </c>
      <c r="L13" s="2">
        <v>22705.212750000002</v>
      </c>
    </row>
    <row r="14" spans="1:12">
      <c r="A14" s="15" t="s">
        <v>399</v>
      </c>
      <c r="B14" s="15">
        <v>535</v>
      </c>
      <c r="C14" s="16">
        <v>28612.400000000012</v>
      </c>
      <c r="D14" s="2">
        <f t="shared" si="1"/>
        <v>2546503.600000001</v>
      </c>
      <c r="E14" s="3">
        <f t="shared" si="0"/>
        <v>2164528.060000001</v>
      </c>
      <c r="G14" s="2">
        <v>108226.40300000005</v>
      </c>
      <c r="H14" s="2">
        <v>432905.6120000002</v>
      </c>
      <c r="I14" s="2">
        <v>541132.01500000025</v>
      </c>
      <c r="J14" s="2">
        <v>541132.01500000025</v>
      </c>
      <c r="K14" s="2">
        <v>432905.6120000002</v>
      </c>
      <c r="L14" s="2">
        <v>108226.40300000005</v>
      </c>
    </row>
    <row r="15" spans="1:12">
      <c r="A15" s="15" t="s">
        <v>225</v>
      </c>
      <c r="B15" s="15">
        <v>138</v>
      </c>
      <c r="C15" s="16">
        <v>6597.2999999999984</v>
      </c>
      <c r="D15" s="2">
        <f t="shared" si="1"/>
        <v>587159.69999999984</v>
      </c>
      <c r="E15" s="3">
        <f t="shared" si="0"/>
        <v>499085.74499999982</v>
      </c>
      <c r="G15" s="2">
        <v>24954.287249999994</v>
      </c>
      <c r="H15" s="2">
        <v>99817.148999999976</v>
      </c>
      <c r="I15" s="2">
        <v>124771.43624999996</v>
      </c>
      <c r="J15" s="2">
        <v>124771.43624999996</v>
      </c>
      <c r="K15" s="2">
        <v>99817.148999999976</v>
      </c>
      <c r="L15" s="2">
        <v>24954.287249999994</v>
      </c>
    </row>
    <row r="16" spans="1:12">
      <c r="A16" s="15" t="s">
        <v>49</v>
      </c>
      <c r="B16" s="15">
        <v>157</v>
      </c>
      <c r="C16" s="16">
        <v>7000.76</v>
      </c>
      <c r="D16" s="2">
        <f t="shared" si="1"/>
        <v>623067.64</v>
      </c>
      <c r="E16" s="3">
        <f t="shared" si="0"/>
        <v>529607.49399999995</v>
      </c>
      <c r="G16" s="2">
        <v>26480.3747</v>
      </c>
      <c r="H16" s="2">
        <v>105921.4988</v>
      </c>
      <c r="I16" s="2">
        <v>132401.87349999999</v>
      </c>
      <c r="J16" s="2">
        <v>132401.87349999999</v>
      </c>
      <c r="K16" s="2">
        <v>105921.4988</v>
      </c>
      <c r="L16" s="2">
        <v>26480.3747</v>
      </c>
    </row>
    <row r="17" spans="1:12">
      <c r="A17" s="15" t="s">
        <v>240</v>
      </c>
      <c r="B17" s="15">
        <v>120</v>
      </c>
      <c r="C17" s="16">
        <v>7342.5</v>
      </c>
      <c r="D17" s="2">
        <f t="shared" si="1"/>
        <v>653482.5</v>
      </c>
      <c r="E17" s="3">
        <f t="shared" si="0"/>
        <v>555460.125</v>
      </c>
      <c r="G17" s="2">
        <v>27773.006250000002</v>
      </c>
      <c r="H17" s="2">
        <v>111092.02500000001</v>
      </c>
      <c r="I17" s="2">
        <v>138865.03125</v>
      </c>
      <c r="J17" s="2">
        <v>138865.03125</v>
      </c>
      <c r="K17" s="2">
        <v>111092.02500000001</v>
      </c>
      <c r="L17" s="2">
        <v>27773.006250000002</v>
      </c>
    </row>
    <row r="18" spans="1:12">
      <c r="A18" s="15" t="s">
        <v>36</v>
      </c>
      <c r="B18" s="15">
        <v>48</v>
      </c>
      <c r="C18" s="16">
        <v>2838</v>
      </c>
      <c r="D18" s="2">
        <f t="shared" si="1"/>
        <v>252582</v>
      </c>
      <c r="E18" s="3">
        <f t="shared" si="0"/>
        <v>214694.69999999998</v>
      </c>
      <c r="G18" s="2">
        <v>10734.735000000001</v>
      </c>
      <c r="H18" s="2">
        <v>42938.94</v>
      </c>
      <c r="I18" s="2">
        <v>53673.674999999996</v>
      </c>
      <c r="J18" s="2">
        <v>53673.674999999996</v>
      </c>
      <c r="K18" s="2">
        <v>42938.94</v>
      </c>
      <c r="L18" s="2">
        <v>10734.735000000001</v>
      </c>
    </row>
    <row r="19" spans="1:12">
      <c r="A19" s="15" t="s">
        <v>251</v>
      </c>
      <c r="B19" s="15">
        <v>470</v>
      </c>
      <c r="C19" s="16">
        <v>27896</v>
      </c>
      <c r="D19" s="2">
        <f t="shared" si="1"/>
        <v>2482744</v>
      </c>
      <c r="E19" s="3">
        <f t="shared" si="0"/>
        <v>2110332.4</v>
      </c>
      <c r="G19" s="2">
        <v>105516.62</v>
      </c>
      <c r="H19" s="2">
        <v>422066.48</v>
      </c>
      <c r="I19" s="2">
        <v>527583.1</v>
      </c>
      <c r="J19" s="2">
        <v>527583.1</v>
      </c>
      <c r="K19" s="2">
        <v>422066.48</v>
      </c>
      <c r="L19" s="2">
        <v>105516.62</v>
      </c>
    </row>
    <row r="20" spans="1:12">
      <c r="A20" s="15" t="s">
        <v>260</v>
      </c>
      <c r="B20" s="15">
        <v>13</v>
      </c>
      <c r="C20" s="16">
        <v>858</v>
      </c>
      <c r="D20" s="2">
        <f t="shared" si="1"/>
        <v>76362</v>
      </c>
      <c r="E20" s="3">
        <f t="shared" si="0"/>
        <v>64907.7</v>
      </c>
      <c r="G20" s="2">
        <v>3245.3850000000002</v>
      </c>
      <c r="H20" s="2">
        <v>12981.54</v>
      </c>
      <c r="I20" s="2">
        <v>16226.924999999999</v>
      </c>
      <c r="J20" s="2">
        <v>16226.924999999999</v>
      </c>
      <c r="K20" s="2">
        <v>12981.54</v>
      </c>
      <c r="L20" s="2">
        <v>3245.3850000000002</v>
      </c>
    </row>
    <row r="21" spans="1:12">
      <c r="A21" s="15" t="s">
        <v>276</v>
      </c>
      <c r="B21" s="15">
        <v>38</v>
      </c>
      <c r="C21" s="16">
        <v>2469.5</v>
      </c>
      <c r="D21" s="2">
        <f t="shared" si="1"/>
        <v>219785.5</v>
      </c>
      <c r="E21" s="3">
        <f t="shared" si="0"/>
        <v>186817.67499999999</v>
      </c>
      <c r="G21" s="2">
        <v>9340.8837499999991</v>
      </c>
      <c r="H21" s="2">
        <v>37363.534999999996</v>
      </c>
      <c r="I21" s="2">
        <v>46704.418749999997</v>
      </c>
      <c r="J21" s="2">
        <v>46704.418749999997</v>
      </c>
      <c r="K21" s="2">
        <v>37363.534999999996</v>
      </c>
      <c r="L21" s="2">
        <v>9340.8837499999991</v>
      </c>
    </row>
    <row r="22" spans="1:12">
      <c r="A22" s="15" t="s">
        <v>37</v>
      </c>
      <c r="B22" s="15">
        <v>72</v>
      </c>
      <c r="C22" s="16">
        <v>4488</v>
      </c>
      <c r="D22" s="2">
        <f t="shared" si="1"/>
        <v>399432</v>
      </c>
      <c r="E22" s="3">
        <f t="shared" si="0"/>
        <v>339517.2</v>
      </c>
      <c r="G22" s="2">
        <v>16975.86</v>
      </c>
      <c r="H22" s="2">
        <v>67903.44</v>
      </c>
      <c r="I22" s="2">
        <v>84879.3</v>
      </c>
      <c r="J22" s="2">
        <v>84879.3</v>
      </c>
      <c r="K22" s="2">
        <v>67903.44</v>
      </c>
      <c r="L22" s="2">
        <v>16975.86</v>
      </c>
    </row>
    <row r="23" spans="1:12">
      <c r="A23" s="15" t="s">
        <v>281</v>
      </c>
      <c r="B23" s="15">
        <v>132</v>
      </c>
      <c r="C23" s="16">
        <v>6573.82</v>
      </c>
      <c r="D23" s="2">
        <f t="shared" si="1"/>
        <v>585069.98</v>
      </c>
      <c r="E23" s="3">
        <f t="shared" si="0"/>
        <v>497309.48299999995</v>
      </c>
      <c r="G23" s="2">
        <v>24865.474149999998</v>
      </c>
      <c r="H23" s="2">
        <v>99461.896599999993</v>
      </c>
      <c r="I23" s="2">
        <v>124327.37074999999</v>
      </c>
      <c r="J23" s="2">
        <v>124327.37074999999</v>
      </c>
      <c r="K23" s="2">
        <v>99461.896599999993</v>
      </c>
      <c r="L23" s="2">
        <v>24865.474149999998</v>
      </c>
    </row>
    <row r="24" spans="1:12">
      <c r="A24" s="15" t="s">
        <v>303</v>
      </c>
      <c r="B24" s="15">
        <v>1067</v>
      </c>
      <c r="C24" s="16">
        <v>30690.049999999985</v>
      </c>
      <c r="D24" s="2">
        <f t="shared" si="1"/>
        <v>2731414.4499999988</v>
      </c>
      <c r="E24" s="3">
        <f t="shared" si="0"/>
        <v>2321702.2824999988</v>
      </c>
      <c r="G24" s="2">
        <v>116085.11412499995</v>
      </c>
      <c r="H24" s="2">
        <v>464340.4564999998</v>
      </c>
      <c r="I24" s="2">
        <v>580425.5706249997</v>
      </c>
      <c r="J24" s="2">
        <v>580425.5706249997</v>
      </c>
      <c r="K24" s="2">
        <v>464340.4564999998</v>
      </c>
      <c r="L24" s="2">
        <v>116085.11412499995</v>
      </c>
    </row>
    <row r="25" spans="1:12">
      <c r="A25" s="15" t="s">
        <v>67</v>
      </c>
      <c r="B25" s="15">
        <v>7463</v>
      </c>
      <c r="C25" s="16">
        <v>281694.78999999963</v>
      </c>
      <c r="D25" s="2">
        <f t="shared" si="1"/>
        <v>25070836.309999969</v>
      </c>
      <c r="E25" s="3">
        <f t="shared" si="0"/>
        <v>21310210.863499973</v>
      </c>
      <c r="G25" s="2">
        <v>1065510.5431749986</v>
      </c>
      <c r="H25" s="2">
        <v>4262042.1726999944</v>
      </c>
      <c r="I25" s="2">
        <v>5327552.7158749932</v>
      </c>
      <c r="J25" s="2">
        <v>5327552.7158749932</v>
      </c>
      <c r="K25" s="2">
        <v>4262042.1726999944</v>
      </c>
      <c r="L25" s="2">
        <v>1065510.5431749986</v>
      </c>
    </row>
    <row r="26" spans="1:12">
      <c r="A26" s="15" t="s">
        <v>47</v>
      </c>
      <c r="B26" s="15">
        <v>131</v>
      </c>
      <c r="C26" s="16">
        <v>7295.75</v>
      </c>
      <c r="D26" s="2">
        <f t="shared" si="1"/>
        <v>649321.75</v>
      </c>
      <c r="E26" s="3">
        <f t="shared" si="0"/>
        <v>551923.48749999993</v>
      </c>
      <c r="G26" s="2">
        <v>27596.174374999999</v>
      </c>
      <c r="H26" s="2">
        <v>110384.69749999999</v>
      </c>
      <c r="I26" s="2">
        <v>137980.87187499998</v>
      </c>
      <c r="J26" s="2">
        <v>137980.87187499998</v>
      </c>
      <c r="K26" s="2">
        <v>110384.69749999999</v>
      </c>
      <c r="L26" s="2">
        <v>27596.174374999999</v>
      </c>
    </row>
    <row r="27" spans="1:12">
      <c r="A27" s="15" t="s">
        <v>316</v>
      </c>
      <c r="B27" s="15">
        <v>448</v>
      </c>
      <c r="C27" s="16">
        <v>20963.589999999989</v>
      </c>
      <c r="D27" s="2">
        <f t="shared" si="1"/>
        <v>1865759.5099999991</v>
      </c>
      <c r="E27" s="3">
        <f t="shared" si="0"/>
        <v>1585895.5834999993</v>
      </c>
      <c r="G27" s="2">
        <v>79294.779174999974</v>
      </c>
      <c r="H27" s="2">
        <v>317179.1166999999</v>
      </c>
      <c r="I27" s="2">
        <v>396473.89587499981</v>
      </c>
      <c r="J27" s="2">
        <v>396473.89587499981</v>
      </c>
      <c r="K27" s="2">
        <v>317179.1166999999</v>
      </c>
      <c r="L27" s="2">
        <v>79294.779174999974</v>
      </c>
    </row>
    <row r="28" spans="1:12">
      <c r="A28" s="15" t="s">
        <v>69</v>
      </c>
      <c r="B28" s="15">
        <v>9020</v>
      </c>
      <c r="C28" s="16">
        <v>368885.4</v>
      </c>
      <c r="D28" s="2">
        <f t="shared" si="1"/>
        <v>32830800.600000001</v>
      </c>
      <c r="E28" s="3">
        <f t="shared" si="0"/>
        <v>27906180.510000002</v>
      </c>
      <c r="G28" s="2">
        <v>1395309.0255000002</v>
      </c>
      <c r="H28" s="2">
        <v>5581236.1020000009</v>
      </c>
      <c r="I28" s="2">
        <v>6976545.1275000004</v>
      </c>
      <c r="J28" s="2">
        <v>6976545.1275000004</v>
      </c>
      <c r="K28" s="2">
        <v>5581236.1020000009</v>
      </c>
      <c r="L28" s="2">
        <v>1395309.0255000002</v>
      </c>
    </row>
    <row r="29" spans="1:12">
      <c r="A29" s="15" t="s">
        <v>66</v>
      </c>
      <c r="B29" s="15">
        <v>7014</v>
      </c>
      <c r="C29" s="16">
        <v>363075.4099999998</v>
      </c>
      <c r="D29" s="2">
        <f t="shared" si="1"/>
        <v>32313711.489999983</v>
      </c>
      <c r="E29" s="3">
        <f t="shared" si="0"/>
        <v>27466654.766499985</v>
      </c>
      <c r="G29" s="2">
        <v>1373332.7383249993</v>
      </c>
      <c r="H29" s="2">
        <v>5493330.9532999974</v>
      </c>
      <c r="I29" s="2">
        <v>6866663.6916249963</v>
      </c>
      <c r="J29" s="2">
        <v>6866663.6916249963</v>
      </c>
      <c r="K29" s="2">
        <v>5493330.9532999974</v>
      </c>
      <c r="L29" s="2">
        <v>1373332.7383249993</v>
      </c>
    </row>
    <row r="30" spans="1:12">
      <c r="A30" t="s">
        <v>347</v>
      </c>
      <c r="B30">
        <v>1293</v>
      </c>
      <c r="C30">
        <v>41716.540000000045</v>
      </c>
      <c r="D30" s="2">
        <f t="shared" si="1"/>
        <v>3712772.0600000038</v>
      </c>
      <c r="E30" s="3">
        <f t="shared" si="0"/>
        <v>3155856.251000003</v>
      </c>
      <c r="G30" s="2">
        <v>157792.81255000015</v>
      </c>
      <c r="H30" s="2">
        <v>631171.25020000059</v>
      </c>
      <c r="I30" s="2">
        <v>788964.06275000074</v>
      </c>
      <c r="J30" s="2">
        <v>788964.06275000074</v>
      </c>
      <c r="K30" s="2">
        <v>631171.25020000059</v>
      </c>
      <c r="L30" s="2">
        <v>157792.81255000015</v>
      </c>
    </row>
    <row r="31" spans="1:12">
      <c r="A31" t="s">
        <v>412</v>
      </c>
      <c r="B31">
        <v>228</v>
      </c>
      <c r="C31">
        <v>8417.1999999999989</v>
      </c>
      <c r="D31" s="2">
        <f t="shared" si="1"/>
        <v>749130.79999999993</v>
      </c>
      <c r="E31" s="3">
        <f t="shared" si="0"/>
        <v>636761.17999999993</v>
      </c>
      <c r="G31" s="2">
        <v>31838.058999999997</v>
      </c>
      <c r="H31" s="2">
        <v>127352.23599999999</v>
      </c>
      <c r="I31" s="2">
        <v>159190.29499999998</v>
      </c>
      <c r="J31" s="2">
        <v>159190.29499999998</v>
      </c>
      <c r="K31" s="2">
        <v>127352.23599999999</v>
      </c>
      <c r="L31" s="2">
        <v>31838.058999999997</v>
      </c>
    </row>
    <row r="32" spans="1:12">
      <c r="A32" t="s">
        <v>354</v>
      </c>
      <c r="B32">
        <v>60</v>
      </c>
      <c r="C32">
        <v>2475.099999999999</v>
      </c>
      <c r="D32" s="2">
        <f t="shared" si="1"/>
        <v>220283.89999999991</v>
      </c>
      <c r="E32" s="3">
        <f t="shared" si="0"/>
        <v>187241.31499999992</v>
      </c>
      <c r="G32" s="2">
        <v>9362.0657499999961</v>
      </c>
      <c r="H32" s="2">
        <v>37448.262999999984</v>
      </c>
      <c r="I32" s="2">
        <v>46810.328749999979</v>
      </c>
      <c r="J32" s="2">
        <v>46810.328749999979</v>
      </c>
      <c r="K32" s="2">
        <v>37448.262999999984</v>
      </c>
      <c r="L32" s="2">
        <v>9362.0657499999961</v>
      </c>
    </row>
    <row r="33" spans="1:12">
      <c r="A33" t="s">
        <v>364</v>
      </c>
      <c r="B33">
        <v>566</v>
      </c>
      <c r="C33">
        <v>32268.719999999994</v>
      </c>
      <c r="D33" s="2">
        <f t="shared" si="1"/>
        <v>2871916.0799999996</v>
      </c>
      <c r="E33" s="3">
        <f t="shared" si="0"/>
        <v>2441128.6679999996</v>
      </c>
      <c r="G33" s="2">
        <v>122056.43339999998</v>
      </c>
      <c r="H33" s="2">
        <v>488225.73359999992</v>
      </c>
      <c r="I33" s="2">
        <v>610282.1669999999</v>
      </c>
      <c r="J33" s="2">
        <v>610282.1669999999</v>
      </c>
      <c r="K33" s="2">
        <v>488225.73359999992</v>
      </c>
      <c r="L33" s="2">
        <v>122056.43339999998</v>
      </c>
    </row>
    <row r="34" spans="1:12">
      <c r="A34" t="s">
        <v>369</v>
      </c>
      <c r="B34">
        <v>235</v>
      </c>
      <c r="C34">
        <v>9561.4000000000069</v>
      </c>
      <c r="D34" s="2">
        <f t="shared" si="1"/>
        <v>850964.60000000056</v>
      </c>
      <c r="E34" s="3">
        <f t="shared" si="0"/>
        <v>723319.9100000005</v>
      </c>
      <c r="G34" s="2">
        <v>36165.995500000026</v>
      </c>
      <c r="H34" s="2">
        <v>144663.98200000011</v>
      </c>
      <c r="I34" s="2">
        <v>180829.97750000012</v>
      </c>
      <c r="J34" s="2">
        <v>180829.97750000012</v>
      </c>
      <c r="K34" s="2">
        <v>144663.98200000011</v>
      </c>
      <c r="L34" s="2">
        <v>36165.995500000026</v>
      </c>
    </row>
    <row r="35" spans="1:12">
      <c r="A35" t="s">
        <v>376</v>
      </c>
      <c r="B35">
        <v>270</v>
      </c>
      <c r="C35">
        <v>16425.679999999982</v>
      </c>
      <c r="D35" s="2">
        <f t="shared" si="1"/>
        <v>1461885.5199999984</v>
      </c>
      <c r="E35" s="3">
        <f t="shared" si="0"/>
        <v>1242602.6919999986</v>
      </c>
      <c r="G35" s="2">
        <v>62130.134599999932</v>
      </c>
      <c r="H35" s="2">
        <v>248520.53839999973</v>
      </c>
      <c r="I35" s="2">
        <v>310650.67299999966</v>
      </c>
      <c r="J35" s="2">
        <v>310650.67299999966</v>
      </c>
      <c r="K35" s="2">
        <v>248520.53839999973</v>
      </c>
      <c r="L35" s="2">
        <v>62130.134599999932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62F69-E633-454C-A7C5-185BB95E0234}">
  <sheetPr>
    <tabColor rgb="FF00B050"/>
  </sheetPr>
  <dimension ref="A1:N13"/>
  <sheetViews>
    <sheetView workbookViewId="0">
      <selection activeCell="I13" sqref="I13"/>
    </sheetView>
  </sheetViews>
  <sheetFormatPr defaultColWidth="11.125" defaultRowHeight="15.6"/>
  <cols>
    <col min="1" max="1" width="27.5" bestFit="1" customWidth="1"/>
    <col min="11" max="11" width="8" customWidth="1"/>
    <col min="12" max="12" width="7.5" customWidth="1"/>
    <col min="13" max="13" width="14.125" bestFit="1" customWidth="1"/>
    <col min="14" max="14" width="13.625" bestFit="1" customWidth="1"/>
  </cols>
  <sheetData>
    <row r="1" spans="1:14">
      <c r="B1" t="s">
        <v>413</v>
      </c>
      <c r="C1" t="s">
        <v>414</v>
      </c>
      <c r="D1" t="s">
        <v>415</v>
      </c>
      <c r="E1" t="s">
        <v>416</v>
      </c>
      <c r="F1" t="s">
        <v>417</v>
      </c>
      <c r="G1" t="s">
        <v>418</v>
      </c>
      <c r="H1" t="s">
        <v>419</v>
      </c>
      <c r="I1" t="s">
        <v>420</v>
      </c>
      <c r="J1" t="s">
        <v>421</v>
      </c>
      <c r="K1" t="s">
        <v>422</v>
      </c>
      <c r="L1" t="s">
        <v>423</v>
      </c>
      <c r="M1" t="s">
        <v>424</v>
      </c>
      <c r="N1" t="s">
        <v>16</v>
      </c>
    </row>
    <row r="2" spans="1:14">
      <c r="A2" s="6" t="str">
        <f>'mrk bud'!A2</f>
        <v>Вайлдберриз ООО</v>
      </c>
      <c r="B2" s="6">
        <v>41667</v>
      </c>
      <c r="C2" s="6">
        <v>41667</v>
      </c>
      <c r="D2" s="6">
        <v>41667</v>
      </c>
      <c r="E2" s="6">
        <v>41667</v>
      </c>
      <c r="F2" s="6">
        <v>41667</v>
      </c>
      <c r="G2" s="6">
        <v>41667</v>
      </c>
      <c r="H2" s="6">
        <v>41667</v>
      </c>
      <c r="I2" s="6">
        <v>41667</v>
      </c>
      <c r="J2" s="6">
        <v>41667</v>
      </c>
      <c r="K2" s="6">
        <v>41667</v>
      </c>
      <c r="L2" s="6">
        <v>41667</v>
      </c>
      <c r="M2" s="6">
        <v>41667</v>
      </c>
      <c r="N2">
        <f>SUM(B2:M2)</f>
        <v>500004</v>
      </c>
    </row>
    <row r="3" spans="1:14">
      <c r="A3" s="6" t="str">
        <f>'mrk bud'!A3</f>
        <v>Реинвент ООО</v>
      </c>
      <c r="B3" s="6"/>
      <c r="C3" s="6"/>
      <c r="D3" s="6">
        <v>511299</v>
      </c>
      <c r="E3" s="6"/>
      <c r="F3" s="6">
        <v>1037888</v>
      </c>
      <c r="G3" s="6"/>
      <c r="H3" s="6"/>
      <c r="I3" s="6">
        <v>700000</v>
      </c>
      <c r="J3" s="6">
        <v>650000</v>
      </c>
      <c r="K3" s="6">
        <v>300000</v>
      </c>
      <c r="L3" s="6"/>
      <c r="M3" s="6"/>
      <c r="N3">
        <f t="shared" ref="N3:N9" si="0">SUM(B3:M3)</f>
        <v>3199187</v>
      </c>
    </row>
    <row r="4" spans="1:14">
      <c r="A4" s="6" t="str">
        <f>'mrk bud'!A4</f>
        <v>Купишуз ООО</v>
      </c>
      <c r="B4" s="6"/>
      <c r="C4" s="6"/>
      <c r="D4" s="6">
        <v>322917</v>
      </c>
      <c r="E4" s="6"/>
      <c r="F4" s="6">
        <v>195833</v>
      </c>
      <c r="G4" s="7"/>
      <c r="H4" s="6"/>
      <c r="I4" s="6"/>
      <c r="J4" s="6">
        <v>350000</v>
      </c>
      <c r="K4" s="6">
        <v>400000</v>
      </c>
      <c r="L4" s="6"/>
      <c r="M4" s="7"/>
      <c r="N4">
        <f t="shared" si="0"/>
        <v>1268750</v>
      </c>
    </row>
    <row r="5" spans="1:14">
      <c r="A5" s="6" t="str">
        <f>'mrk bud'!A5</f>
        <v>РАНДЕВУ ООО</v>
      </c>
      <c r="B5" s="6"/>
      <c r="C5" s="6"/>
      <c r="D5" s="6"/>
      <c r="E5" s="6">
        <v>750000</v>
      </c>
      <c r="F5" s="6">
        <v>500000</v>
      </c>
      <c r="G5" s="7"/>
      <c r="H5" s="6"/>
      <c r="I5" s="6"/>
      <c r="J5" s="6">
        <v>700000</v>
      </c>
      <c r="K5" s="6"/>
      <c r="L5" s="6"/>
      <c r="M5" s="7"/>
      <c r="N5">
        <f t="shared" si="0"/>
        <v>1950000</v>
      </c>
    </row>
    <row r="6" spans="1:14">
      <c r="A6" s="6" t="str">
        <f>'mrk bud'!A6</f>
        <v>ИНТЕРМОДЕ ООО</v>
      </c>
      <c r="B6" s="6"/>
      <c r="C6" s="6"/>
      <c r="D6" s="6"/>
      <c r="E6" s="6"/>
      <c r="F6" s="6"/>
      <c r="G6" s="7"/>
      <c r="H6" s="6"/>
      <c r="I6" s="6"/>
      <c r="J6" s="6">
        <v>650000</v>
      </c>
      <c r="K6" s="6"/>
      <c r="L6" s="6"/>
      <c r="M6" s="7"/>
      <c r="N6">
        <f t="shared" si="0"/>
        <v>650000</v>
      </c>
    </row>
    <row r="7" spans="1:14">
      <c r="A7" s="6" t="str">
        <f>'mrk bud'!A7</f>
        <v>Интернет Решения ООО</v>
      </c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7"/>
      <c r="N7">
        <f t="shared" si="0"/>
        <v>0</v>
      </c>
    </row>
    <row r="8" spans="1:14">
      <c r="A8" s="6" t="str">
        <f>'mrk bud'!A8</f>
        <v>ИП Марин Сергей Валериевич</v>
      </c>
      <c r="B8" s="6"/>
      <c r="C8" s="6"/>
      <c r="D8" s="6"/>
      <c r="E8" s="6"/>
      <c r="F8" s="6"/>
      <c r="G8" s="7"/>
      <c r="H8" s="6"/>
      <c r="I8" s="6"/>
      <c r="J8" s="6"/>
      <c r="K8" s="6">
        <v>350000</v>
      </c>
      <c r="L8" s="6"/>
      <c r="M8" s="7"/>
      <c r="N8">
        <f t="shared" si="0"/>
        <v>350000</v>
      </c>
    </row>
    <row r="9" spans="1:14">
      <c r="A9" s="6" t="str">
        <f>'mrk bud'!A9</f>
        <v>Октябрь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 s="7"/>
      <c r="N9">
        <f t="shared" si="0"/>
        <v>0</v>
      </c>
    </row>
    <row r="10" spans="1:14">
      <c r="A10" t="s">
        <v>425</v>
      </c>
      <c r="B10" s="6">
        <f>SUM(B2:B9)</f>
        <v>41667</v>
      </c>
      <c r="C10" s="6">
        <f t="shared" ref="C10:M10" si="1">SUM(C2:C9)</f>
        <v>41667</v>
      </c>
      <c r="D10" s="6">
        <f t="shared" si="1"/>
        <v>875883</v>
      </c>
      <c r="E10" s="6">
        <f t="shared" si="1"/>
        <v>791667</v>
      </c>
      <c r="F10" s="6">
        <f t="shared" si="1"/>
        <v>1775388</v>
      </c>
      <c r="G10" s="6">
        <f t="shared" si="1"/>
        <v>41667</v>
      </c>
      <c r="H10" s="6">
        <f t="shared" si="1"/>
        <v>41667</v>
      </c>
      <c r="I10" s="6">
        <f t="shared" si="1"/>
        <v>741667</v>
      </c>
      <c r="J10" s="6">
        <f t="shared" si="1"/>
        <v>2391667</v>
      </c>
      <c r="K10" s="6">
        <f t="shared" si="1"/>
        <v>1091667</v>
      </c>
      <c r="L10" s="6">
        <f t="shared" si="1"/>
        <v>41667</v>
      </c>
      <c r="M10" s="6">
        <f t="shared" si="1"/>
        <v>41667</v>
      </c>
      <c r="N10" s="8">
        <f>SUM(N2:N9)</f>
        <v>7917941</v>
      </c>
    </row>
    <row r="13" spans="1:14">
      <c r="M13" s="43">
        <v>10947941</v>
      </c>
      <c r="N13" s="43">
        <f>M13-N10</f>
        <v>3030000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A6CF-6F5B-F341-875A-295CAF442D32}">
  <sheetPr>
    <tabColor rgb="FFFFFF00"/>
  </sheetPr>
  <dimension ref="A1:AR100"/>
  <sheetViews>
    <sheetView showZeros="0" workbookViewId="0">
      <pane xSplit="1" ySplit="2" topLeftCell="AB3" activePane="bottomRight" state="frozen"/>
      <selection pane="bottomRight" activeCell="AQ3" sqref="AQ3:AQ12"/>
      <selection pane="bottomLeft" activeCell="C3" sqref="C3"/>
      <selection pane="topRight" activeCell="C3" sqref="C3"/>
    </sheetView>
  </sheetViews>
  <sheetFormatPr defaultColWidth="11.125" defaultRowHeight="15.6"/>
  <cols>
    <col min="1" max="1" width="40.625" bestFit="1" customWidth="1"/>
    <col min="2" max="2" width="11.125" customWidth="1"/>
    <col min="3" max="20" width="13" style="5" customWidth="1"/>
    <col min="21" max="23" width="13" style="9" customWidth="1"/>
    <col min="24" max="41" width="13" style="2" customWidth="1"/>
    <col min="42" max="42" width="13" style="9" customWidth="1"/>
    <col min="43" max="44" width="13" style="10" customWidth="1"/>
  </cols>
  <sheetData>
    <row r="1" spans="1:44">
      <c r="A1" s="217" t="str">
        <f>'sales bud'!A1</f>
        <v>Партнер</v>
      </c>
      <c r="B1" s="217" t="str">
        <f>'sales bud'!B1</f>
        <v>Category</v>
      </c>
      <c r="C1" s="216" t="str">
        <f>'sales bud'!C1</f>
        <v>January</v>
      </c>
      <c r="D1" s="216"/>
      <c r="E1" s="216"/>
      <c r="F1" s="216" t="str">
        <f>'sales bud'!D1</f>
        <v>February</v>
      </c>
      <c r="G1" s="216"/>
      <c r="H1" s="216"/>
      <c r="I1" s="216" t="str">
        <f>'sales bud'!E1</f>
        <v>March</v>
      </c>
      <c r="J1" s="216"/>
      <c r="K1" s="216"/>
      <c r="L1" s="216" t="str">
        <f>'sales bud'!F1</f>
        <v>April</v>
      </c>
      <c r="M1" s="216"/>
      <c r="N1" s="216"/>
      <c r="O1" s="216" t="str">
        <f>'sales bud'!G1</f>
        <v xml:space="preserve">May </v>
      </c>
      <c r="P1" s="216"/>
      <c r="Q1" s="216"/>
      <c r="R1" s="216" t="str">
        <f>'sales bud'!H1</f>
        <v>June</v>
      </c>
      <c r="S1" s="216"/>
      <c r="T1" s="216"/>
      <c r="U1" s="245" t="str">
        <f>'sales bud'!I1</f>
        <v>Total SS 2021</v>
      </c>
      <c r="V1" s="245"/>
      <c r="W1" s="245"/>
      <c r="X1" s="216" t="str">
        <f>'sales bud'!J1</f>
        <v>July</v>
      </c>
      <c r="Y1" s="216"/>
      <c r="Z1" s="216"/>
      <c r="AA1" s="216" t="str">
        <f>'sales bud'!K1</f>
        <v>August</v>
      </c>
      <c r="AB1" s="216"/>
      <c r="AC1" s="216"/>
      <c r="AD1" s="216" t="str">
        <f>'sales bud'!L1</f>
        <v>September</v>
      </c>
      <c r="AE1" s="216"/>
      <c r="AF1" s="216"/>
      <c r="AG1" s="216" t="str">
        <f>'sales bud'!M1</f>
        <v>October</v>
      </c>
      <c r="AH1" s="216"/>
      <c r="AI1" s="216"/>
      <c r="AJ1" s="216" t="str">
        <f>'sales bud'!N1</f>
        <v>November</v>
      </c>
      <c r="AK1" s="216"/>
      <c r="AL1" s="216"/>
      <c r="AM1" s="216" t="str">
        <f>'sales bud'!O1</f>
        <v>December</v>
      </c>
      <c r="AN1" s="216"/>
      <c r="AO1" s="216"/>
      <c r="AP1" s="245" t="str">
        <f>'sales bud'!P1</f>
        <v>Total FW 2021</v>
      </c>
      <c r="AQ1" s="245"/>
      <c r="AR1" s="245"/>
    </row>
    <row r="2" spans="1:44">
      <c r="A2" s="217"/>
      <c r="B2" s="217"/>
      <c r="C2" s="208" t="s">
        <v>25</v>
      </c>
      <c r="D2" s="208" t="s">
        <v>26</v>
      </c>
      <c r="E2" s="208" t="s">
        <v>27</v>
      </c>
      <c r="F2" s="208" t="s">
        <v>25</v>
      </c>
      <c r="G2" s="208" t="s">
        <v>26</v>
      </c>
      <c r="H2" s="208" t="s">
        <v>27</v>
      </c>
      <c r="I2" s="208" t="s">
        <v>25</v>
      </c>
      <c r="J2" s="208" t="s">
        <v>26</v>
      </c>
      <c r="K2" s="208" t="s">
        <v>27</v>
      </c>
      <c r="L2" s="208" t="s">
        <v>25</v>
      </c>
      <c r="M2" s="208" t="s">
        <v>26</v>
      </c>
      <c r="N2" s="208" t="s">
        <v>27</v>
      </c>
      <c r="O2" s="208" t="s">
        <v>25</v>
      </c>
      <c r="P2" s="208" t="s">
        <v>26</v>
      </c>
      <c r="Q2" s="208" t="s">
        <v>27</v>
      </c>
      <c r="R2" s="208" t="s">
        <v>25</v>
      </c>
      <c r="S2" s="208" t="s">
        <v>26</v>
      </c>
      <c r="T2" s="208" t="s">
        <v>27</v>
      </c>
      <c r="U2" s="214" t="s">
        <v>25</v>
      </c>
      <c r="V2" s="214" t="s">
        <v>28</v>
      </c>
      <c r="W2" s="214" t="s">
        <v>27</v>
      </c>
      <c r="X2" s="208" t="s">
        <v>25</v>
      </c>
      <c r="Y2" s="208" t="s">
        <v>26</v>
      </c>
      <c r="Z2" s="208" t="s">
        <v>27</v>
      </c>
      <c r="AA2" s="208" t="s">
        <v>25</v>
      </c>
      <c r="AB2" s="208" t="s">
        <v>26</v>
      </c>
      <c r="AC2" s="208" t="s">
        <v>27</v>
      </c>
      <c r="AD2" s="208" t="s">
        <v>25</v>
      </c>
      <c r="AE2" s="208" t="s">
        <v>26</v>
      </c>
      <c r="AF2" s="208" t="s">
        <v>27</v>
      </c>
      <c r="AG2" s="208" t="s">
        <v>25</v>
      </c>
      <c r="AH2" s="208" t="s">
        <v>26</v>
      </c>
      <c r="AI2" s="208" t="s">
        <v>27</v>
      </c>
      <c r="AJ2" s="208" t="s">
        <v>25</v>
      </c>
      <c r="AK2" s="208" t="s">
        <v>26</v>
      </c>
      <c r="AL2" s="208" t="s">
        <v>27</v>
      </c>
      <c r="AM2" s="208" t="s">
        <v>25</v>
      </c>
      <c r="AN2" s="208" t="s">
        <v>26</v>
      </c>
      <c r="AO2" s="208" t="s">
        <v>27</v>
      </c>
      <c r="AP2" s="214" t="s">
        <v>25</v>
      </c>
      <c r="AQ2" s="214" t="s">
        <v>28</v>
      </c>
      <c r="AR2" s="214" t="s">
        <v>27</v>
      </c>
    </row>
    <row r="3" spans="1:44">
      <c r="A3" t="str">
        <f>fcst!A3</f>
        <v>Вайлдберриз ООО</v>
      </c>
      <c r="B3" t="str">
        <f>'sales bud'!B2</f>
        <v>prebook</v>
      </c>
      <c r="C3" s="214">
        <f>fcst!C3-bud!C3/total!$P$2*total!$Q$2</f>
        <v>-1851282.5931599981</v>
      </c>
      <c r="D3" s="214">
        <f>fcst!D3-bud!D3/total!$P$2*total!$Q$2</f>
        <v>-466144.43536952347</v>
      </c>
      <c r="E3" s="214">
        <f>fcst!E4-bud!E3/total!$P$2*total!$Q$2</f>
        <v>2071336</v>
      </c>
      <c r="F3" s="214">
        <f>fcst!F3-bud!F3/total!$P$2*total!$Q$2</f>
        <v>-3943174.1521199867</v>
      </c>
      <c r="G3" s="214">
        <f>fcst!G3-bud!G3/total!$P$2*total!$Q$2</f>
        <v>-245925.06758666504</v>
      </c>
      <c r="H3" s="214">
        <f>fcst!H3-bud!H3/total!$P$2*total!$Q$2</f>
        <v>0</v>
      </c>
      <c r="I3" s="214">
        <f>fcst!I3-bud!I3/total!$P$2*total!$Q$2</f>
        <v>-2096901.5657999907</v>
      </c>
      <c r="J3" s="214">
        <f>fcst!J3-bud!J3/total!$P$2*total!$Q$2</f>
        <v>201314.13315238245</v>
      </c>
      <c r="K3" s="214">
        <f>fcst!K3-bud!K3/total!$P$2*total!$Q$2</f>
        <v>0</v>
      </c>
      <c r="L3" s="214">
        <f>fcst!L3-bud!L3/total!$P$2*total!$Q$2</f>
        <v>-2908758.3726399923</v>
      </c>
      <c r="M3" s="214">
        <f>fcst!M3-bud!M3/total!$P$2*total!$Q$2</f>
        <v>-370601.351478094</v>
      </c>
      <c r="N3" s="214">
        <f>fcst!N3-bud!N3/total!$P$2*total!$Q$2</f>
        <v>-1851282.5931599981</v>
      </c>
      <c r="O3" s="214">
        <f>fcst!O3-bud!O3/total!$P$2*total!$Q$2</f>
        <v>-2020014.4294799934</v>
      </c>
      <c r="P3" s="214">
        <f>fcst!P3-bud!P3/total!$P$2*total!$Q$2</f>
        <v>-254421.97610857035</v>
      </c>
      <c r="Q3" s="214">
        <f>fcst!Q3-bud!Q3/total!$P$2*total!$Q$2</f>
        <v>-10129318.152119987</v>
      </c>
      <c r="R3" s="214">
        <f>fcst!R3-bud!R3/total!$P$2*total!$Q$2</f>
        <v>0</v>
      </c>
      <c r="S3" s="214">
        <f>fcst!S3-bud!S3/total!$P$2*total!$Q$2</f>
        <v>0</v>
      </c>
      <c r="T3" s="214">
        <f>fcst!T3-bud!T3/total!$P$2*total!$Q$2</f>
        <v>-9256412.965799991</v>
      </c>
      <c r="U3" s="9">
        <f>C3+F3+I3+L3+O3+R3</f>
        <v>-12820131.11319996</v>
      </c>
      <c r="V3" s="9">
        <f>D3+G3+J3+M3+P3+S3</f>
        <v>-1135778.6973904704</v>
      </c>
      <c r="W3" s="9">
        <f>E3+H3+K3+N3+Q3+T3</f>
        <v>-19165677.711079977</v>
      </c>
      <c r="X3" s="214">
        <f>fcst!X3-bud!X3/total!$P$2*total!$R$2</f>
        <v>875195.70030000014</v>
      </c>
      <c r="Y3" s="214">
        <f>fcst!Y3-bud!Y3/total!$P$2*total!$R$2</f>
        <v>222323.12667799983</v>
      </c>
      <c r="Z3" s="214">
        <f>fcst!Z3-bud!Z3/total!$P$2*total!$R$2</f>
        <v>-2683051.2203999925</v>
      </c>
      <c r="AA3" s="214">
        <f>fcst!AA3-bud!AA3/total!$P$2*total!$R$2</f>
        <v>3500782.8012000006</v>
      </c>
      <c r="AB3" s="214">
        <f>fcst!AB3-bud!AB3/total!$P$2*total!$R$2</f>
        <v>889292.5067119993</v>
      </c>
      <c r="AC3" s="214">
        <f>fcst!AC3-bud!AC3/total!$P$2*total!$R$2</f>
        <v>-1815652.0652999938</v>
      </c>
      <c r="AD3" s="214">
        <f>fcst!AD3-bud!AD3/total!$P$2*total!$R$2</f>
        <v>5374416.0015000002</v>
      </c>
      <c r="AE3" s="214">
        <f>fcst!AE3-bud!AE3/total!$P$2*total!$R$2</f>
        <v>1363017.6000097082</v>
      </c>
      <c r="AF3" s="214">
        <f>fcst!AF3-bud!AF3/total!$P$2*total!$R$2</f>
        <v>0</v>
      </c>
      <c r="AG3" s="214">
        <f>fcst!AG3-bud!AG3/total!$P$2*total!$R$2</f>
        <v>0</v>
      </c>
      <c r="AH3" s="214">
        <f>fcst!AH3-bud!AH3/total!$P$2*total!$R$2</f>
        <v>466403.76117109996</v>
      </c>
      <c r="AI3" s="214">
        <f>fcst!AI3-bud!AI3/total!$P$2*total!$R$2</f>
        <v>-218304.29969999992</v>
      </c>
      <c r="AJ3" s="214">
        <f>fcst!AJ3-bud!AJ3/total!$P$2*total!$R$2</f>
        <v>0</v>
      </c>
      <c r="AK3" s="214">
        <f>fcst!AK3-bud!AK3/total!$P$2*total!$R$2</f>
        <v>0</v>
      </c>
      <c r="AL3" s="214">
        <f>fcst!AL3-bud!AL3/total!$P$2*total!$R$2</f>
        <v>-873217.19879999966</v>
      </c>
      <c r="AM3" s="214">
        <f>fcst!AM3-bud!AM3/total!$P$2*total!$R$2</f>
        <v>0</v>
      </c>
      <c r="AN3" s="214">
        <f>fcst!AN3-bud!AN3/total!$P$2*total!$R$2</f>
        <v>0</v>
      </c>
      <c r="AO3" s="214">
        <f>fcst!AO3-bud!AO3/total!$P$2*total!$R$2</f>
        <v>-1091521.4984999995</v>
      </c>
      <c r="AP3" s="9">
        <f>X3+AA3+AD3+AG3+AJ3+AM3</f>
        <v>9750394.5030000024</v>
      </c>
      <c r="AQ3" s="9">
        <f>Y3+AB3+AE3+AH3+AK3+AN3</f>
        <v>2941036.9945708076</v>
      </c>
      <c r="AR3" s="9">
        <f>Z3+AC3+AF3+AI3+AL3+AO3</f>
        <v>-6681746.2826999854</v>
      </c>
    </row>
    <row r="4" spans="1:44">
      <c r="A4" t="str">
        <f>fcst!A4</f>
        <v>Вайлдберриз ООО (оферта)</v>
      </c>
      <c r="B4" t="str">
        <f>'sales bud'!B3</f>
        <v>оферта</v>
      </c>
      <c r="C4" s="214">
        <f>fcst!C4-bud!C4/total!$P$2*total!$Q$2</f>
        <v>-1250566.8000000003</v>
      </c>
      <c r="D4" s="214">
        <f>fcst!D4-bud!D4/total!$P$2*total!$Q$2</f>
        <v>-653485.95428571478</v>
      </c>
      <c r="E4" s="214">
        <f>fcst!E5-bud!E4/total!$P$2*total!$Q$2</f>
        <v>48027.979999999516</v>
      </c>
      <c r="F4" s="214">
        <f>fcst!F4-bud!F4/total!$P$2*total!$Q$2</f>
        <v>-2760698.0200000005</v>
      </c>
      <c r="G4" s="214">
        <f>fcst!G4-bud!G4/total!$P$2*total!$Q$2</f>
        <v>-1485500.1053571431</v>
      </c>
      <c r="H4" s="214">
        <f>fcst!H4-bud!H4/total!$P$2*total!$Q$2</f>
        <v>-1378047.0200000005</v>
      </c>
      <c r="I4" s="214">
        <f>fcst!I4-bud!I4/total!$P$2*total!$Q$2</f>
        <v>15676.519999999553</v>
      </c>
      <c r="J4" s="214">
        <f>fcst!J4-bud!J4/total!$P$2*total!$Q$2</f>
        <v>-773224.67821428622</v>
      </c>
      <c r="K4" s="214">
        <f>fcst!K4-bud!K4/total!$P$2*total!$Q$2</f>
        <v>-932196.48000000045</v>
      </c>
      <c r="L4" s="214">
        <f>fcst!L4-bud!L4/total!$P$2*total!$Q$2</f>
        <v>1244309.8399999989</v>
      </c>
      <c r="M4" s="214">
        <f>fcst!M4-bud!M4/total!$P$2*total!$Q$2</f>
        <v>-342290.50428571505</v>
      </c>
      <c r="N4" s="214">
        <f>fcst!N4-bud!N4/total!$P$2*total!$Q$2</f>
        <v>480489.83999999892</v>
      </c>
      <c r="O4" s="214">
        <f>fcst!O4-bud!O4/total!$P$2*total!$Q$2</f>
        <v>9542737.7400000002</v>
      </c>
      <c r="P4" s="214">
        <f>fcst!P4-bud!P4/total!$P$2*total!$Q$2</f>
        <v>1963972.4728571423</v>
      </c>
      <c r="Q4" s="214">
        <f>fcst!Q4-bud!Q4/total!$P$2*total!$Q$2</f>
        <v>8029172.7400000002</v>
      </c>
      <c r="R4" s="214">
        <f>fcst!R4-bud!R4/total!$P$2*total!$Q$2</f>
        <v>2636882.9199999995</v>
      </c>
      <c r="S4" s="214">
        <f>fcst!S4-bud!S4/total!$P$2*total!$Q$2</f>
        <v>598208.24785714247</v>
      </c>
      <c r="T4" s="214">
        <f>fcst!T4-bud!T4/total!$P$2*total!$Q$2</f>
        <v>2632556.9199999995</v>
      </c>
      <c r="U4" s="9">
        <f t="shared" ref="U4:U67" si="0">C4+F4+I4+L4+O4+R4</f>
        <v>9428342.1999999974</v>
      </c>
      <c r="V4" s="9">
        <f t="shared" ref="V4:V67" si="1">D4+G4+J4+M4+P4+S4</f>
        <v>-692320.52142857458</v>
      </c>
      <c r="W4" s="9">
        <f t="shared" ref="W4:W67" si="2">E4+H4+K4+N4+Q4+T4</f>
        <v>8880003.9799999967</v>
      </c>
      <c r="X4" s="214">
        <f>fcst!X4-bud!X4/total!$P$2*total!$R$2</f>
        <v>1970745.9</v>
      </c>
      <c r="Y4" s="214">
        <f>fcst!Y4-bud!Y4/total!$P$2*total!$R$2</f>
        <v>255086.87611884112</v>
      </c>
      <c r="Z4" s="214">
        <f>fcst!Z4-bud!Z4/total!$P$2*total!$R$2</f>
        <v>1354310.9</v>
      </c>
      <c r="AA4" s="214">
        <f>fcst!AA4-bud!AA4/total!$P$2*total!$R$2</f>
        <v>1743080</v>
      </c>
      <c r="AB4" s="214">
        <f>fcst!AB4-bud!AB4/total!$P$2*total!$R$2</f>
        <v>384680.17277056235</v>
      </c>
      <c r="AC4" s="214">
        <f>fcst!AC4-bud!AC4/total!$P$2*total!$R$2</f>
        <v>1282442</v>
      </c>
      <c r="AD4" s="214">
        <f>fcst!AD4-bud!AD4/total!$P$2*total!$R$2</f>
        <v>862579.64999999991</v>
      </c>
      <c r="AE4" s="214">
        <f>fcst!AE4-bud!AE4/total!$P$2*total!$R$2</f>
        <v>-149736.49704622827</v>
      </c>
      <c r="AF4" s="214">
        <f>fcst!AF4-bud!AF4/total!$P$2*total!$R$2</f>
        <v>292251.64999999991</v>
      </c>
      <c r="AG4" s="214">
        <f>fcst!AG4-bud!AG4/total!$P$2*total!$R$2</f>
        <v>644056.54999999981</v>
      </c>
      <c r="AH4" s="214">
        <f>fcst!AH4-bud!AH4/total!$P$2*total!$R$2</f>
        <v>-148248.40265847347</v>
      </c>
      <c r="AI4" s="214">
        <f>fcst!AI4-bud!AI4/total!$P$2*total!$R$2</f>
        <v>180420.54999999981</v>
      </c>
      <c r="AJ4" s="214">
        <f>fcst!AJ4-bud!AJ4/total!$P$2*total!$R$2</f>
        <v>987958.95000000019</v>
      </c>
      <c r="AK4" s="214">
        <f>fcst!AK4-bud!AK4/total!$P$2*total!$R$2</f>
        <v>-76338.054600855801</v>
      </c>
      <c r="AL4" s="214">
        <f>fcst!AL4-bud!AL4/total!$P$2*total!$R$2</f>
        <v>449322.95000000019</v>
      </c>
      <c r="AM4" s="214">
        <f>fcst!AM4-bud!AM4/total!$P$2*total!$R$2</f>
        <v>593591.94999999972</v>
      </c>
      <c r="AN4" s="214">
        <f>fcst!AN4-bud!AN4/total!$P$2*total!$R$2</f>
        <v>-143817.44564033253</v>
      </c>
      <c r="AO4" s="214">
        <f>fcst!AO4-bud!AO4/total!$P$2*total!$R$2</f>
        <v>157227.94999999972</v>
      </c>
      <c r="AP4" s="9">
        <f t="shared" ref="AP4:AP67" si="3">X4+AA4+AD4+AG4+AJ4+AM4</f>
        <v>6802013</v>
      </c>
      <c r="AQ4" s="9">
        <f t="shared" ref="AQ4:AQ67" si="4">Y4+AB4+AE4+AH4+AK4+AN4</f>
        <v>121626.6489435134</v>
      </c>
      <c r="AR4" s="9">
        <f t="shared" ref="AR4:AR67" si="5">Z4+AC4+AF4+AI4+AL4+AO4</f>
        <v>3715975.9999999995</v>
      </c>
    </row>
    <row r="5" spans="1:44">
      <c r="A5" t="str">
        <f>fcst!A5</f>
        <v>Реинвент ООО</v>
      </c>
      <c r="B5" t="str">
        <f>'sales bud'!B4</f>
        <v>prebook</v>
      </c>
      <c r="C5" s="214">
        <f>fcst!C5-bud!C5/total!$P$2*total!$Q$2</f>
        <v>-3065980.2003600001</v>
      </c>
      <c r="D5" s="214">
        <f>fcst!D5-bud!D5/total!$P$2*total!$Q$2</f>
        <v>-771258.80117142841</v>
      </c>
      <c r="E5" s="214">
        <f>fcst!E6-bud!E5/total!$P$2*total!$Q$2</f>
        <v>-2560278.37752809</v>
      </c>
      <c r="F5" s="214">
        <f>fcst!F5-bud!F5/total!$P$2*total!$Q$2</f>
        <v>-5357761.4025200047</v>
      </c>
      <c r="G5" s="214">
        <f>fcst!G5-bud!G5/total!$P$2*total!$Q$2</f>
        <v>-584037.38820000179</v>
      </c>
      <c r="H5" s="214">
        <f>fcst!H5-bud!H5/total!$P$2*total!$Q$2</f>
        <v>0</v>
      </c>
      <c r="I5" s="214">
        <f>fcst!I5-bud!I5/total!$P$2*total!$Q$2</f>
        <v>-4746621.0018000063</v>
      </c>
      <c r="J5" s="214">
        <f>fcst!J5-bud!J5/total!$P$2*total!$Q$2</f>
        <v>-735716.64585714461</v>
      </c>
      <c r="K5" s="214">
        <f>fcst!K5-bud!K5/total!$P$2*total!$Q$2</f>
        <v>0</v>
      </c>
      <c r="L5" s="214">
        <f>fcst!L5-bud!L5/total!$P$2*total!$Q$2</f>
        <v>11980864.198559999</v>
      </c>
      <c r="M5" s="214">
        <f>fcst!M5-bud!M5/total!$P$2*total!$Q$2</f>
        <v>4149125.3353142864</v>
      </c>
      <c r="N5" s="214">
        <f>fcst!N5-bud!N5/total!$P$2*total!$Q$2</f>
        <v>-3065980.2003600001</v>
      </c>
      <c r="O5" s="214">
        <f>fcst!O5-bud!O5/total!$P$2*total!$Q$2</f>
        <v>14743332.09928</v>
      </c>
      <c r="P5" s="214">
        <f>fcst!P5-bud!P5/total!$P$2*total!$Q$2</f>
        <v>5823593.7476571426</v>
      </c>
      <c r="Q5" s="214">
        <f>fcst!Q5-bud!Q5/total!$P$2*total!$Q$2</f>
        <v>-4760761.4025200047</v>
      </c>
      <c r="R5" s="214">
        <f>fcst!R5-bud!R5/total!$P$2*total!$Q$2</f>
        <v>-3065980.2003600001</v>
      </c>
      <c r="S5" s="214">
        <f>fcst!S5-bud!S5/total!$P$2*total!$Q$2</f>
        <v>-771258.80117142841</v>
      </c>
      <c r="T5" s="214">
        <f>fcst!T5-bud!T5/total!$P$2*total!$Q$2</f>
        <v>-4746621.0018000063</v>
      </c>
      <c r="U5" s="9">
        <f t="shared" si="0"/>
        <v>10487853.492799988</v>
      </c>
      <c r="V5" s="9">
        <f t="shared" si="1"/>
        <v>7110447.4465714255</v>
      </c>
      <c r="W5" s="9">
        <f t="shared" si="2"/>
        <v>-15133640.982208101</v>
      </c>
      <c r="X5" s="214">
        <f>fcst!X5-bud!X5/total!$P$2*total!$R$2</f>
        <v>-902562.0786409108</v>
      </c>
      <c r="Y5" s="214">
        <f>fcst!Y5-bud!Y5/total!$P$2*total!$R$2</f>
        <v>-223705.09851772909</v>
      </c>
      <c r="Z5" s="214">
        <f>fcst!Z5-bud!Z5/total!$P$2*total!$R$2</f>
        <v>12432134.011599999</v>
      </c>
      <c r="AA5" s="214">
        <f>fcst!AA5-bud!AA5/total!$P$2*total!$R$2</f>
        <v>4136109.8245363571</v>
      </c>
      <c r="AB5" s="214">
        <f>fcst!AB5-bud!AB5/total!$P$2*total!$R$2</f>
        <v>1047129.4603824231</v>
      </c>
      <c r="AC5" s="214">
        <f>fcst!AC5-bud!AC5/total!$P$2*total!$R$2</f>
        <v>14968967.005799999</v>
      </c>
      <c r="AD5" s="214">
        <f>fcst!AD5-bud!AD5/total!$P$2*total!$R$2</f>
        <v>-8747338.4086499996</v>
      </c>
      <c r="AE5" s="214">
        <f>fcst!AE5-bud!AE5/total!$P$2*total!$R$2</f>
        <v>-2190412.4174599433</v>
      </c>
      <c r="AF5" s="214">
        <f>fcst!AF5-bud!AF5/total!$P$2*total!$R$2</f>
        <v>-2953162.7471000003</v>
      </c>
      <c r="AG5" s="214">
        <f>fcst!AG5-bud!AG5/total!$P$2*total!$R$2</f>
        <v>-2582119.3797000004</v>
      </c>
      <c r="AH5" s="214">
        <f>fcst!AH5-bud!AH5/total!$P$2*total!$R$2</f>
        <v>-647316.61815111339</v>
      </c>
      <c r="AI5" s="214">
        <f>fcst!AI5-bud!AI5/total!$P$2*total!$R$2</f>
        <v>-3873179.0695500001</v>
      </c>
      <c r="AJ5" s="214">
        <f>fcst!AJ5-bud!AJ5/total!$P$2*total!$R$2</f>
        <v>0</v>
      </c>
      <c r="AK5" s="214">
        <f>fcst!AK5-bud!AK5/total!$P$2*total!$R$2</f>
        <v>0</v>
      </c>
      <c r="AL5" s="214">
        <f>fcst!AL5-bud!AL5/total!$P$2*total!$R$2</f>
        <v>-5280289.1391000003</v>
      </c>
      <c r="AM5" s="214">
        <f>fcst!AM5-bud!AM5/total!$P$2*total!$R$2</f>
        <v>0</v>
      </c>
      <c r="AN5" s="214">
        <f>fcst!AN5-bud!AN5/total!$P$2*total!$R$2</f>
        <v>0</v>
      </c>
      <c r="AO5" s="214">
        <f>fcst!AO5-bud!AO5/total!$P$2*total!$R$2</f>
        <v>-11619537.20865</v>
      </c>
      <c r="AP5" s="9">
        <f t="shared" si="3"/>
        <v>-8095910.0424545538</v>
      </c>
      <c r="AQ5" s="9">
        <f t="shared" si="4"/>
        <v>-2014304.6737463628</v>
      </c>
      <c r="AR5" s="9">
        <f t="shared" si="5"/>
        <v>3674932.8529999964</v>
      </c>
    </row>
    <row r="6" spans="1:44">
      <c r="A6" t="str">
        <f>fcst!A6</f>
        <v>Реинвент ООО</v>
      </c>
      <c r="B6" t="str">
        <f>'sales bud'!B5</f>
        <v>freestock</v>
      </c>
      <c r="C6" s="214">
        <f>fcst!C6-bud!C6/total!$P$2*total!$Q$2</f>
        <v>0</v>
      </c>
      <c r="D6" s="214">
        <f>fcst!D6-bud!D6/total!$P$2*total!$Q$2</f>
        <v>0</v>
      </c>
      <c r="E6" s="214">
        <f>fcst!E7-bud!E6/total!$P$2*total!$Q$2</f>
        <v>1533510</v>
      </c>
      <c r="F6" s="214">
        <f>fcst!F6-bud!F6/total!$P$2*total!$Q$2</f>
        <v>0</v>
      </c>
      <c r="G6" s="214">
        <f>fcst!G6-bud!G6/total!$P$2*total!$Q$2</f>
        <v>0</v>
      </c>
      <c r="H6" s="214">
        <f>fcst!H6-bud!H6/total!$P$2*total!$Q$2</f>
        <v>0</v>
      </c>
      <c r="I6" s="214">
        <f>fcst!I6-bud!I6/total!$P$2*total!$Q$2</f>
        <v>-1345940.8291600007</v>
      </c>
      <c r="J6" s="214">
        <f>fcst!J6-bud!J6/total!$P$2*total!$Q$2</f>
        <v>1276600.7379044057</v>
      </c>
      <c r="K6" s="214">
        <f>fcst!K6-bud!K6/total!$P$2*total!$Q$2</f>
        <v>5000</v>
      </c>
      <c r="L6" s="214">
        <f>fcst!L6-bud!L6/total!$P$2*total!$Q$2</f>
        <v>-3237254.4388800003</v>
      </c>
      <c r="M6" s="214">
        <f>fcst!M6-bud!M6/total!$P$2*total!$Q$2</f>
        <v>-825943.28178666683</v>
      </c>
      <c r="N6" s="214">
        <f>fcst!N6-bud!N6/total!$P$2*total!$Q$2</f>
        <v>0</v>
      </c>
      <c r="O6" s="214">
        <f>fcst!O6-bud!O6/total!$P$2*total!$Q$2</f>
        <v>-2427940.8291600007</v>
      </c>
      <c r="P6" s="214">
        <f>fcst!P6-bud!P6/total!$P$2*total!$Q$2</f>
        <v>-619457.46134000074</v>
      </c>
      <c r="Q6" s="214">
        <f>fcst!Q6-bud!Q6/total!$P$2*total!$Q$2</f>
        <v>0</v>
      </c>
      <c r="R6" s="214">
        <f>fcst!R6-bud!R6/total!$P$2*total!$Q$2</f>
        <v>0</v>
      </c>
      <c r="S6" s="214">
        <f>fcst!S6-bud!S6/total!$P$2*total!$Q$2</f>
        <v>0</v>
      </c>
      <c r="T6" s="214">
        <f>fcst!T6-bud!T6/total!$P$2*total!$Q$2</f>
        <v>-2427940.8291600007</v>
      </c>
      <c r="U6" s="9">
        <f t="shared" si="0"/>
        <v>-7011136.0972000025</v>
      </c>
      <c r="V6" s="9">
        <f t="shared" si="1"/>
        <v>-168800.00522226188</v>
      </c>
      <c r="W6" s="9">
        <f t="shared" si="2"/>
        <v>-889430.82916000066</v>
      </c>
      <c r="X6" s="214">
        <f>fcst!X6-bud!X6/total!$P$2*total!$R$2</f>
        <v>35946156.063333333</v>
      </c>
      <c r="Y6" s="214">
        <f>fcst!Y6-bud!Y6/total!$P$2*total!$R$2</f>
        <v>11663453.028492531</v>
      </c>
      <c r="Z6" s="214">
        <f>fcst!Z6-bud!Z6/total!$P$2*total!$R$2</f>
        <v>25832865.313200001</v>
      </c>
      <c r="AA6" s="214">
        <f>fcst!AA6-bud!AA6/total!$P$2*total!$R$2</f>
        <v>-2466458.5822222224</v>
      </c>
      <c r="AB6" s="214">
        <f>fcst!AB6-bud!AB6/total!$P$2*total!$R$2</f>
        <v>-619029.75136168953</v>
      </c>
      <c r="AC6" s="214">
        <f>fcst!AC6-bud!AC6/total!$P$2*total!$R$2</f>
        <v>-2338601.0151000004</v>
      </c>
      <c r="AD6" s="214">
        <f>fcst!AD6-bud!AD6/total!$P$2*total!$R$2</f>
        <v>-1849843.9366666665</v>
      </c>
      <c r="AE6" s="214">
        <f>fcst!AE6-bud!AE6/total!$P$2*total!$R$2</f>
        <v>-464272.31352126709</v>
      </c>
      <c r="AF6" s="214">
        <f>fcst!AF6-bud!AF6/total!$P$2*total!$R$2</f>
        <v>0</v>
      </c>
      <c r="AG6" s="214">
        <f>fcst!AG6-bud!AG6/total!$P$2*total!$R$2</f>
        <v>0</v>
      </c>
      <c r="AH6" s="214">
        <f>fcst!AH6-bud!AH6/total!$P$2*total!$R$2</f>
        <v>0</v>
      </c>
      <c r="AI6" s="214">
        <f>fcst!AI6-bud!AI6/total!$P$2*total!$R$2</f>
        <v>6090155.0633333335</v>
      </c>
      <c r="AJ6" s="214">
        <f>fcst!AJ6-bud!AJ6/total!$P$2*total!$R$2</f>
        <v>0</v>
      </c>
      <c r="AK6" s="214">
        <f>fcst!AK6-bud!AK6/total!$P$2*total!$R$2</f>
        <v>0</v>
      </c>
      <c r="AL6" s="214">
        <f>fcst!AL6-bud!AL6/total!$P$2*total!$R$2</f>
        <v>7481541.4177777776</v>
      </c>
      <c r="AM6" s="214">
        <f>fcst!AM6-bud!AM6/total!$P$2*total!$R$2</f>
        <v>0</v>
      </c>
      <c r="AN6" s="214">
        <f>fcst!AN6-bud!AN6/total!$P$2*total!$R$2</f>
        <v>0</v>
      </c>
      <c r="AO6" s="214">
        <f>fcst!AO6-bud!AO6/total!$P$2*total!$R$2</f>
        <v>9098156.0633333325</v>
      </c>
      <c r="AP6" s="9">
        <f t="shared" si="3"/>
        <v>31629853.544444442</v>
      </c>
      <c r="AQ6" s="9">
        <f t="shared" si="4"/>
        <v>10580150.963609574</v>
      </c>
      <c r="AR6" s="9">
        <f t="shared" si="5"/>
        <v>46164116.842544444</v>
      </c>
    </row>
    <row r="7" spans="1:44">
      <c r="A7" t="str">
        <f>fcst!A7</f>
        <v>Купишуз ООО</v>
      </c>
      <c r="B7" t="str">
        <f>'sales bud'!B6</f>
        <v>prebook</v>
      </c>
      <c r="C7" s="214">
        <f>fcst!C7-bud!C7/total!$P$2*total!$Q$2</f>
        <v>-1771188.3789599945</v>
      </c>
      <c r="D7" s="214">
        <f>fcst!D7-bud!D7/total!$P$2*total!$Q$2</f>
        <v>-446539.05436571274</v>
      </c>
      <c r="E7" s="214">
        <f>fcst!E8-bud!E7/total!$P$2*total!$Q$2</f>
        <v>-2267831.3393258429</v>
      </c>
      <c r="F7" s="214">
        <f>fcst!F7-bud!F7/total!$P$2*total!$Q$2</f>
        <v>-3333068.6527199596</v>
      </c>
      <c r="G7" s="214">
        <f>fcst!G7-bud!G7/total!$P$2*total!$Q$2</f>
        <v>-494059.17055999022</v>
      </c>
      <c r="H7" s="214">
        <f>fcst!H7-bud!H7/total!$P$2*total!$Q$2</f>
        <v>263025</v>
      </c>
      <c r="I7" s="214">
        <f>fcst!I7-bud!I7/total!$P$2*total!$Q$2</f>
        <v>5056640.605200028</v>
      </c>
      <c r="J7" s="214">
        <f>fcst!J7-bud!J7/total!$P$2*total!$Q$2</f>
        <v>1889816.1081714355</v>
      </c>
      <c r="K7" s="214">
        <f>fcst!K7-bud!K7/total!$P$2*total!$Q$2</f>
        <v>-1771188.3789599945</v>
      </c>
      <c r="L7" s="214">
        <f>fcst!L7-bud!L7/total!$P$2*total!$Q$2</f>
        <v>-1133528.5158399781</v>
      </c>
      <c r="M7" s="214">
        <f>fcst!M7-bud!M7/total!$P$2*total!$Q$2</f>
        <v>1006639.8425371491</v>
      </c>
      <c r="N7" s="214">
        <f>fcst!N7-bud!N7/total!$P$2*total!$Q$2</f>
        <v>-8746034.1527199596</v>
      </c>
      <c r="O7" s="214">
        <f>fcst!O7-bud!O7/total!$P$2*total!$Q$2</f>
        <v>-2666260.1368799824</v>
      </c>
      <c r="P7" s="214">
        <f>fcst!P7-bud!P7/total!$P$2*total!$Q$2</f>
        <v>131875.396902862</v>
      </c>
      <c r="Q7" s="214">
        <f>fcst!Q7-bud!Q7/total!$P$2*total!$Q$2</f>
        <v>-1737729.394799972</v>
      </c>
      <c r="R7" s="214">
        <f>fcst!R7-bud!R7/total!$P$2*total!$Q$2</f>
        <v>6538520</v>
      </c>
      <c r="S7" s="214">
        <f>fcst!S7-bud!S7/total!$P$2*total!$Q$2</f>
        <v>2244752.39</v>
      </c>
      <c r="T7" s="214">
        <f>fcst!T7-bud!T7/total!$P$2*total!$Q$2</f>
        <v>11862619.95416002</v>
      </c>
      <c r="U7" s="9">
        <f t="shared" si="0"/>
        <v>2691114.9208001131</v>
      </c>
      <c r="V7" s="9">
        <f t="shared" si="1"/>
        <v>4332485.5126857441</v>
      </c>
      <c r="W7" s="9">
        <f t="shared" si="2"/>
        <v>-2397138.3116457481</v>
      </c>
      <c r="X7" s="214">
        <f>fcst!X7-bud!X7/total!$P$2*total!$R$2</f>
        <v>-1125991.1499545421</v>
      </c>
      <c r="Y7" s="214">
        <f>fcst!Y7-bud!Y7/total!$P$2*total!$R$2</f>
        <v>-337472.01305805612</v>
      </c>
      <c r="Z7" s="214">
        <f>fcst!Z7-bud!Z7/total!$P$2*total!$R$2</f>
        <v>-2470739.3417999828</v>
      </c>
      <c r="AA7" s="214">
        <f>fcst!AA7-bud!AA7/total!$P$2*total!$R$2</f>
        <v>-1786020.0923181744</v>
      </c>
      <c r="AB7" s="214">
        <f>fcst!AB7-bud!AB7/total!$P$2*total!$R$2</f>
        <v>-419000.8314973684</v>
      </c>
      <c r="AC7" s="214">
        <f>fcst!AC7-bud!AC7/total!$P$2*total!$R$2</f>
        <v>6538520</v>
      </c>
      <c r="AD7" s="214">
        <f>fcst!AD7-bud!AD7/total!$P$2*total!$R$2</f>
        <v>-1957639.5089999791</v>
      </c>
      <c r="AE7" s="214">
        <f>fcst!AE7-bud!AE7/total!$P$2*total!$R$2</f>
        <v>-466736.47537038475</v>
      </c>
      <c r="AF7" s="214">
        <f>fcst!AF7-bud!AF7/total!$P$2*total!$R$2</f>
        <v>-3430766.7044999935</v>
      </c>
      <c r="AG7" s="214">
        <f>fcst!AG7-bud!AG7/total!$P$2*total!$R$2</f>
        <v>-4077620.4059999911</v>
      </c>
      <c r="AH7" s="214">
        <f>fcst!AH7-bud!AH7/total!$P$2*total!$R$2</f>
        <v>-1010146.9718265869</v>
      </c>
      <c r="AI7" s="214">
        <f>fcst!AI7-bud!AI7/total!$P$2*total!$R$2</f>
        <v>-4499122.3104999838</v>
      </c>
      <c r="AJ7" s="214">
        <f>fcst!AJ7-bud!AJ7/total!$P$2*total!$R$2</f>
        <v>1213563.5999999994</v>
      </c>
      <c r="AK7" s="214">
        <f>fcst!AK7-bud!AK7/total!$P$2*total!$R$2</f>
        <v>305954.77521981293</v>
      </c>
      <c r="AL7" s="214">
        <f>fcst!AL7-bud!AL7/total!$P$2*total!$R$2</f>
        <v>-1171150.4089999869</v>
      </c>
      <c r="AM7" s="214">
        <f>fcst!AM7-bud!AM7/total!$P$2*total!$R$2</f>
        <v>262406.70000000007</v>
      </c>
      <c r="AN7" s="214">
        <f>fcst!AN7-bud!AN7/total!$P$2*total!$R$2</f>
        <v>66156.057181241224</v>
      </c>
      <c r="AO7" s="214">
        <f>fcst!AO7-bud!AO7/total!$P$2*total!$R$2</f>
        <v>-1068355.6059999913</v>
      </c>
      <c r="AP7" s="9">
        <f t="shared" si="3"/>
        <v>-7471300.8572726855</v>
      </c>
      <c r="AQ7" s="9">
        <f t="shared" si="4"/>
        <v>-1861245.4593513419</v>
      </c>
      <c r="AR7" s="9">
        <f t="shared" si="5"/>
        <v>-6101614.3717999384</v>
      </c>
    </row>
    <row r="8" spans="1:44">
      <c r="A8" t="str">
        <f>fcst!A8</f>
        <v>Купишуз ООО</v>
      </c>
      <c r="B8" t="str">
        <f>'sales bud'!B7</f>
        <v>freestock</v>
      </c>
      <c r="C8" s="214">
        <f>fcst!C8-bud!C8/total!$P$2*total!$Q$2</f>
        <v>0</v>
      </c>
      <c r="D8" s="214">
        <f>fcst!D8-bud!D8/total!$P$2*total!$Q$2</f>
        <v>0</v>
      </c>
      <c r="E8" s="214">
        <f>fcst!E9-bud!E8/total!$P$2*total!$Q$2</f>
        <v>0</v>
      </c>
      <c r="F8" s="214">
        <f>fcst!F8-bud!F8/total!$P$2*total!$Q$2</f>
        <v>0</v>
      </c>
      <c r="G8" s="214">
        <f>fcst!G8-bud!G8/total!$P$2*total!$Q$2</f>
        <v>0</v>
      </c>
      <c r="H8" s="214">
        <f>fcst!H8-bud!H8/total!$P$2*total!$Q$2</f>
        <v>0</v>
      </c>
      <c r="I8" s="214">
        <f>fcst!I8-bud!I8/total!$P$2*total!$Q$2</f>
        <v>-570588.4800000001</v>
      </c>
      <c r="J8" s="214">
        <f>fcst!J8-bud!J8/total!$P$2*total!$Q$2</f>
        <v>-143205.82857142857</v>
      </c>
      <c r="K8" s="214">
        <f>fcst!K8-bud!K8/total!$P$2*total!$Q$2</f>
        <v>0</v>
      </c>
      <c r="L8" s="214">
        <f>fcst!L8-bud!L8/total!$P$2*total!$Q$2</f>
        <v>-570588.4800000001</v>
      </c>
      <c r="M8" s="214">
        <f>fcst!M8-bud!M8/total!$P$2*total!$Q$2</f>
        <v>-143205.82857142857</v>
      </c>
      <c r="N8" s="214">
        <f>fcst!N8-bud!N8/total!$P$2*total!$Q$2</f>
        <v>0</v>
      </c>
      <c r="O8" s="214">
        <f>fcst!O8-bud!O8/total!$P$2*total!$Q$2</f>
        <v>-285294.24000000005</v>
      </c>
      <c r="P8" s="214">
        <f>fcst!P8-bud!P8/total!$P$2*total!$Q$2</f>
        <v>-71602.914285714287</v>
      </c>
      <c r="Q8" s="214">
        <f>fcst!Q8-bud!Q8/total!$P$2*total!$Q$2</f>
        <v>-570588.4800000001</v>
      </c>
      <c r="R8" s="214">
        <f>fcst!R8-bud!R8/total!$P$2*total!$Q$2</f>
        <v>0</v>
      </c>
      <c r="S8" s="214">
        <f>fcst!S8-bud!S8/total!$P$2*total!$Q$2</f>
        <v>0</v>
      </c>
      <c r="T8" s="214">
        <f>fcst!T8-bud!T8/total!$P$2*total!$Q$2</f>
        <v>-570588.4800000001</v>
      </c>
      <c r="U8" s="9">
        <f t="shared" si="0"/>
        <v>-1426471.2000000002</v>
      </c>
      <c r="V8" s="9">
        <f t="shared" si="1"/>
        <v>-358014.57142857142</v>
      </c>
      <c r="W8" s="9">
        <f t="shared" si="2"/>
        <v>-1141176.9600000002</v>
      </c>
      <c r="X8" s="214">
        <f>fcst!X8-bud!X8/total!$P$2*total!$R$2</f>
        <v>-1201606.8</v>
      </c>
      <c r="Y8" s="214">
        <f>fcst!Y8-bud!Y8/total!$P$2*total!$R$2</f>
        <v>-301578.28880643193</v>
      </c>
      <c r="Z8" s="214">
        <f>fcst!Z8-bud!Z8/total!$P$2*total!$R$2</f>
        <v>-274796.40000000002</v>
      </c>
      <c r="AA8" s="214">
        <f>fcst!AA8-bud!AA8/total!$P$2*total!$R$2</f>
        <v>10500393.199999999</v>
      </c>
      <c r="AB8" s="214">
        <f>fcst!AB8-bud!AB8/total!$P$2*total!$R$2</f>
        <v>6718977.3279746352</v>
      </c>
      <c r="AC8" s="214">
        <f>fcst!AC8-bud!AC8/total!$P$2*total!$R$2</f>
        <v>27968000</v>
      </c>
      <c r="AD8" s="214">
        <f>fcst!AD8-bud!AD8/total!$P$2*total!$R$2</f>
        <v>-600803.4</v>
      </c>
      <c r="AE8" s="214">
        <f>fcst!AE8-bud!AE8/total!$P$2*total!$R$2</f>
        <v>-150789.14440321596</v>
      </c>
      <c r="AF8" s="214">
        <f>fcst!AF8-bud!AF8/total!$P$2*total!$R$2</f>
        <v>-1201606.8</v>
      </c>
      <c r="AG8" s="214">
        <f>fcst!AG8-bud!AG8/total!$P$2*total!$R$2</f>
        <v>1412666</v>
      </c>
      <c r="AH8" s="214">
        <f>fcst!AH8-bud!AH8/total!$P$2*total!$R$2</f>
        <v>356151.01548091299</v>
      </c>
      <c r="AI8" s="214">
        <f>fcst!AI8-bud!AI8/total!$P$2*total!$R$2</f>
        <v>3622832.2</v>
      </c>
      <c r="AJ8" s="214">
        <f>fcst!AJ8-bud!AJ8/total!$P$2*total!$R$2</f>
        <v>1412666</v>
      </c>
      <c r="AK8" s="214">
        <f>fcst!AK8-bud!AK8/total!$P$2*total!$R$2</f>
        <v>356151.01548091299</v>
      </c>
      <c r="AL8" s="214">
        <f>fcst!AL8-bud!AL8/total!$P$2*total!$R$2</f>
        <v>4223635.5999999996</v>
      </c>
      <c r="AM8" s="214">
        <f>fcst!AM8-bud!AM8/total!$P$2*total!$R$2</f>
        <v>1412666</v>
      </c>
      <c r="AN8" s="214">
        <f>fcst!AN8-bud!AN8/total!$P$2*total!$R$2</f>
        <v>356151.01548091299</v>
      </c>
      <c r="AO8" s="214">
        <f>fcst!AO8-bud!AO8/total!$P$2*total!$R$2</f>
        <v>4824439</v>
      </c>
      <c r="AP8" s="9">
        <f t="shared" si="3"/>
        <v>12935980.999999998</v>
      </c>
      <c r="AQ8" s="9">
        <f t="shared" si="4"/>
        <v>7335062.9412077274</v>
      </c>
      <c r="AR8" s="9">
        <f t="shared" si="5"/>
        <v>39162503.600000001</v>
      </c>
    </row>
    <row r="9" spans="1:44">
      <c r="A9" t="str">
        <f>fcst!A9</f>
        <v>РАНДЕВУ ООО</v>
      </c>
      <c r="B9">
        <f>'sales bud'!B8</f>
        <v>0</v>
      </c>
      <c r="C9" s="214">
        <f>fcst!C9-bud!C9/total!$P$2*total!$Q$2</f>
        <v>0</v>
      </c>
      <c r="D9" s="214">
        <f>fcst!D9-bud!D9/total!$P$2*total!$Q$2</f>
        <v>0</v>
      </c>
      <c r="E9" s="214">
        <f>fcst!E10-bud!E9/total!$P$2*total!$Q$2</f>
        <v>2306405.39</v>
      </c>
      <c r="F9" s="214">
        <f>fcst!F9-bud!F9/total!$P$2*total!$Q$2</f>
        <v>30464774.167679973</v>
      </c>
      <c r="G9" s="214">
        <f>fcst!G9-bud!G9/total!$P$2*total!$Q$2</f>
        <v>10372965.557718676</v>
      </c>
      <c r="H9" s="214">
        <f>fcst!H9-bud!H9/total!$P$2*total!$Q$2</f>
        <v>-10338351.832320027</v>
      </c>
      <c r="I9" s="214">
        <f>fcst!I9-bud!I9/total!$P$2*total!$Q$2</f>
        <v>316039.75151994824</v>
      </c>
      <c r="J9" s="214">
        <f>fcst!J9-bud!J9/total!$P$2*total!$Q$2</f>
        <v>3651574.8615779988</v>
      </c>
      <c r="K9" s="214">
        <f>fcst!K9-bud!K9/total!$P$2*total!$Q$2</f>
        <v>-6484819.2484800518</v>
      </c>
      <c r="L9" s="214">
        <f>fcst!L9-bud!L9/total!$P$2*total!$Q$2</f>
        <v>-2076679.0404000431</v>
      </c>
      <c r="M9" s="214">
        <f>fcst!M9-bud!M9/total!$P$2*total!$Q$2</f>
        <v>3225950.8546483442</v>
      </c>
      <c r="N9" s="214">
        <f>fcst!N9-bud!N9/total!$P$2*total!$Q$2</f>
        <v>-2891974.0404000431</v>
      </c>
      <c r="O9" s="214">
        <f>fcst!O9-bud!O9/total!$P$2*total!$Q$2</f>
        <v>-6485142.6242400259</v>
      </c>
      <c r="P9" s="214">
        <f>fcst!P9-bud!P9/total!$P$2*total!$Q$2</f>
        <v>879327.16078899987</v>
      </c>
      <c r="Q9" s="214">
        <f>fcst!Q9-bud!Q9/total!$P$2*total!$Q$2</f>
        <v>9677858.3757599741</v>
      </c>
      <c r="R9" s="214">
        <f>fcst!R9-bud!R9/total!$P$2*total!$Q$2</f>
        <v>-22779004.416160014</v>
      </c>
      <c r="S9" s="214">
        <f>fcst!S9-bud!S9/total!$P$2*total!$Q$2</f>
        <v>-3499871.5761406622</v>
      </c>
      <c r="T9" s="214">
        <f>fcst!T9-bud!T9/total!$P$2*total!$Q$2</f>
        <v>-14576168.416160014</v>
      </c>
      <c r="U9" s="9">
        <f t="shared" si="0"/>
        <v>-560012.16160016134</v>
      </c>
      <c r="V9" s="9">
        <f t="shared" si="1"/>
        <v>14629946.858593354</v>
      </c>
      <c r="W9" s="9">
        <f t="shared" si="2"/>
        <v>-22307049.771600161</v>
      </c>
      <c r="X9" s="214">
        <f>fcst!X9-bud!X9/total!$P$2*total!$R$2</f>
        <v>1018153.2727272701</v>
      </c>
      <c r="Y9" s="214">
        <f>fcst!Y9-bud!Y9/total!$P$2*total!$R$2</f>
        <v>164315.92111351821</v>
      </c>
      <c r="Z9" s="214">
        <f>fcst!Z9-bud!Z9/total!$P$2*total!$R$2</f>
        <v>1018153.2727272701</v>
      </c>
      <c r="AA9" s="214">
        <f>fcst!AA9-bud!AA9/total!$P$2*total!$R$2</f>
        <v>9072613.0909090992</v>
      </c>
      <c r="AB9" s="214">
        <f>fcst!AB9-bud!AB9/total!$P$2*total!$R$2</f>
        <v>1464194.8485280976</v>
      </c>
      <c r="AC9" s="214">
        <f>fcst!AC9-bud!AC9/total!$P$2*total!$R$2</f>
        <v>9072613.0909090992</v>
      </c>
      <c r="AD9" s="214">
        <f>fcst!AD9-bud!AD9/total!$P$2*total!$R$2</f>
        <v>1100387.7</v>
      </c>
      <c r="AE9" s="214">
        <f>fcst!AE9-bud!AE9/total!$P$2*total!$R$2</f>
        <v>177587.42553874708</v>
      </c>
      <c r="AF9" s="214">
        <f>fcst!AF9-bud!AF9/total!$P$2*total!$R$2</f>
        <v>0</v>
      </c>
      <c r="AG9" s="214">
        <f>fcst!AG9-bud!AG9/total!$P$2*total!$R$2</f>
        <v>0</v>
      </c>
      <c r="AH9" s="214">
        <f>fcst!AH9-bud!AH9/total!$P$2*total!$R$2</f>
        <v>0</v>
      </c>
      <c r="AI9" s="214">
        <f>fcst!AI9-bud!AI9/total!$P$2*total!$R$2</f>
        <v>778386</v>
      </c>
      <c r="AJ9" s="214">
        <f>fcst!AJ9-bud!AJ9/total!$P$2*total!$R$2</f>
        <v>0</v>
      </c>
      <c r="AK9" s="214">
        <f>fcst!AK9-bud!AK9/total!$P$2*total!$R$2</f>
        <v>0</v>
      </c>
      <c r="AL9" s="214">
        <f>fcst!AL9-bud!AL9/total!$P$2*total!$R$2</f>
        <v>0</v>
      </c>
      <c r="AM9" s="214">
        <f>fcst!AM9-bud!AM9/total!$P$2*total!$R$2</f>
        <v>0</v>
      </c>
      <c r="AN9" s="214">
        <f>fcst!AN9-bud!AN9/total!$P$2*total!$R$2</f>
        <v>0</v>
      </c>
      <c r="AO9" s="214">
        <f>fcst!AO9-bud!AO9/total!$P$2*total!$R$2</f>
        <v>0</v>
      </c>
      <c r="AP9" s="9">
        <f t="shared" si="3"/>
        <v>11191154.063636368</v>
      </c>
      <c r="AQ9" s="9">
        <f t="shared" si="4"/>
        <v>1806098.195180363</v>
      </c>
      <c r="AR9" s="9">
        <f t="shared" si="5"/>
        <v>10869152.363636369</v>
      </c>
    </row>
    <row r="10" spans="1:44">
      <c r="A10" t="str">
        <f>fcst!A10</f>
        <v>ИНТЕРМОДЕ ООО</v>
      </c>
      <c r="B10">
        <f>'sales bud'!B9</f>
        <v>0</v>
      </c>
      <c r="C10" s="214">
        <f>fcst!C10-bud!C10/total!$P$2*total!$Q$2</f>
        <v>0</v>
      </c>
      <c r="D10" s="214">
        <f>fcst!D10-bud!D10/total!$P$2*total!$Q$2</f>
        <v>0</v>
      </c>
      <c r="E10" s="214">
        <f>fcst!E11-bud!E10/total!$P$2*total!$Q$2</f>
        <v>807310.42</v>
      </c>
      <c r="F10" s="214">
        <f>fcst!F10-bud!F10/total!$P$2*total!$Q$2</f>
        <v>8527718.7951999977</v>
      </c>
      <c r="G10" s="214">
        <f>fcst!G10-bud!G10/total!$P$2*total!$Q$2</f>
        <v>2524506.2774285711</v>
      </c>
      <c r="H10" s="214">
        <f>fcst!H10-bud!H10/total!$P$2*total!$Q$2</f>
        <v>13981254.805199999</v>
      </c>
      <c r="I10" s="214">
        <f>fcst!I10-bud!I10/total!$P$2*total!$Q$2</f>
        <v>1427068.3855999969</v>
      </c>
      <c r="J10" s="214">
        <f>fcst!J10-bud!J10/total!$P$2*total!$Q$2</f>
        <v>914474.5022857138</v>
      </c>
      <c r="K10" s="214">
        <f>fcst!K10-bud!K10/total!$P$2*total!$Q$2</f>
        <v>-4026467.6144000031</v>
      </c>
      <c r="L10" s="214">
        <f>fcst!L10-bud!L10/total!$P$2*total!$Q$2</f>
        <v>-27483.614400003105</v>
      </c>
      <c r="M10" s="214">
        <f>fcst!M10-bud!M10/total!$P$2*total!$Q$2</f>
        <v>296987.06228571385</v>
      </c>
      <c r="N10" s="214">
        <f>fcst!N10-bud!N10/total!$P$2*total!$Q$2</f>
        <v>-5379109.0144000035</v>
      </c>
      <c r="O10" s="214">
        <f>fcst!O10-bud!O10/total!$P$2*total!$Q$2</f>
        <v>-10653087.614400003</v>
      </c>
      <c r="P10" s="214">
        <f>fcst!P10-bud!P10/total!$P$2*total!$Q$2</f>
        <v>-2533824.8477142863</v>
      </c>
      <c r="Q10" s="214">
        <f>fcst!Q10-bud!Q10/total!$P$2*total!$Q$2</f>
        <v>-10653087.614400003</v>
      </c>
      <c r="R10" s="214">
        <f>fcst!R10-bud!R10/total!$P$2*total!$Q$2</f>
        <v>0</v>
      </c>
      <c r="S10" s="214">
        <f>fcst!S10-bud!S10/total!$P$2*total!$Q$2</f>
        <v>0</v>
      </c>
      <c r="T10" s="214">
        <f>fcst!T10-bud!T10/total!$P$2*total!$Q$2</f>
        <v>0</v>
      </c>
      <c r="U10" s="9">
        <f t="shared" si="0"/>
        <v>-725784.04800001159</v>
      </c>
      <c r="V10" s="9">
        <f t="shared" si="1"/>
        <v>1202142.9942857125</v>
      </c>
      <c r="W10" s="9">
        <f t="shared" si="2"/>
        <v>-5270099.0180000104</v>
      </c>
      <c r="X10" s="214">
        <f>fcst!X10-bud!X10/total!$P$2*total!$R$2</f>
        <v>2078048.7818181813</v>
      </c>
      <c r="Y10" s="214">
        <f>fcst!Y10-bud!Y10/total!$P$2*total!$R$2</f>
        <v>494261.55390066857</v>
      </c>
      <c r="Z10" s="214">
        <f>fcst!Z10-bud!Z10/total!$P$2*total!$R$2</f>
        <v>2078048.7818181813</v>
      </c>
      <c r="AA10" s="214">
        <f>fcst!AA10-bud!AA10/total!$P$2*total!$R$2</f>
        <v>6312195.1272727298</v>
      </c>
      <c r="AB10" s="214">
        <f>fcst!AB10-bud!AB10/total!$P$2*total!$R$2</f>
        <v>1501348.4762375618</v>
      </c>
      <c r="AC10" s="214">
        <f>fcst!AC10-bud!AC10/total!$P$2*total!$R$2</f>
        <v>6312195.1272727298</v>
      </c>
      <c r="AD10" s="214">
        <f>fcst!AD10-bud!AD10/total!$P$2*total!$R$2</f>
        <v>0</v>
      </c>
      <c r="AE10" s="214">
        <f>fcst!AE10-bud!AE10/total!$P$2*total!$R$2</f>
        <v>0</v>
      </c>
      <c r="AF10" s="214">
        <f>fcst!AF10-bud!AF10/total!$P$2*total!$R$2</f>
        <v>0</v>
      </c>
      <c r="AG10" s="214">
        <f>fcst!AG10-bud!AG10/total!$P$2*total!$R$2</f>
        <v>0</v>
      </c>
      <c r="AH10" s="214">
        <f>fcst!AH10-bud!AH10/total!$P$2*total!$R$2</f>
        <v>0</v>
      </c>
      <c r="AI10" s="214">
        <f>fcst!AI10-bud!AI10/total!$P$2*total!$R$2</f>
        <v>0</v>
      </c>
      <c r="AJ10" s="214">
        <f>fcst!AJ10-bud!AJ10/total!$P$2*total!$R$2</f>
        <v>0</v>
      </c>
      <c r="AK10" s="214">
        <f>fcst!AK10-bud!AK10/total!$P$2*total!$R$2</f>
        <v>0</v>
      </c>
      <c r="AL10" s="214">
        <f>fcst!AL10-bud!AL10/total!$P$2*total!$R$2</f>
        <v>0</v>
      </c>
      <c r="AM10" s="214">
        <f>fcst!AM10-bud!AM10/total!$P$2*total!$R$2</f>
        <v>0</v>
      </c>
      <c r="AN10" s="214">
        <f>fcst!AN10-bud!AN10/total!$P$2*total!$R$2</f>
        <v>0</v>
      </c>
      <c r="AO10" s="214">
        <f>fcst!AO10-bud!AO10/total!$P$2*total!$R$2</f>
        <v>0</v>
      </c>
      <c r="AP10" s="9">
        <f t="shared" si="3"/>
        <v>8390243.9090909101</v>
      </c>
      <c r="AQ10" s="9">
        <f t="shared" si="4"/>
        <v>1995610.0301382304</v>
      </c>
      <c r="AR10" s="9">
        <f t="shared" si="5"/>
        <v>8390243.9090909101</v>
      </c>
    </row>
    <row r="11" spans="1:44">
      <c r="A11" t="str">
        <f>fcst!A11</f>
        <v>Интернет Решения ООО</v>
      </c>
      <c r="B11">
        <f>'sales bud'!B10</f>
        <v>0</v>
      </c>
      <c r="C11" s="214">
        <f>fcst!C11-bud!C11/total!$P$2*total!$Q$2</f>
        <v>-1952484.7834799974</v>
      </c>
      <c r="D11" s="214">
        <f>fcst!D11-bud!D11/total!$P$2*total!$Q$2</f>
        <v>-517885.22303571354</v>
      </c>
      <c r="E11" s="214">
        <f>fcst!E12-bud!E11/total!$P$2*total!$Q$2</f>
        <v>-482172.26966292138</v>
      </c>
      <c r="F11" s="214">
        <f>fcst!F11-bud!F11/total!$P$2*total!$Q$2</f>
        <v>-252814.35043999273</v>
      </c>
      <c r="G11" s="214">
        <f>fcst!G11-bud!G11/total!$P$2*total!$Q$2</f>
        <v>178359.68089285935</v>
      </c>
      <c r="H11" s="214">
        <f>fcst!H11-bud!H11/total!$P$2*total!$Q$2</f>
        <v>6555</v>
      </c>
      <c r="I11" s="214">
        <f>fcst!I11-bud!I11/total!$P$2*total!$Q$2</f>
        <v>2524408.0495600076</v>
      </c>
      <c r="J11" s="214">
        <f>fcst!J11-bud!J11/total!$P$2*total!$Q$2</f>
        <v>1045179.8308928593</v>
      </c>
      <c r="K11" s="214">
        <f>fcst!K11-bud!K11/total!$P$2*total!$Q$2</f>
        <v>-1952484.7834799974</v>
      </c>
      <c r="L11" s="214">
        <f>fcst!L11-bud!L11/total!$P$2*total!$Q$2</f>
        <v>276053.23304000497</v>
      </c>
      <c r="M11" s="214">
        <f>fcst!M11-bud!M11/total!$P$2*total!$Q$2</f>
        <v>185619.93392857281</v>
      </c>
      <c r="N11" s="214">
        <f>fcst!N11-bud!N11/total!$P$2*total!$Q$2</f>
        <v>-878552.35043999273</v>
      </c>
      <c r="O11" s="214">
        <f>fcst!O11-bud!O11/total!$P$2*total!$Q$2</f>
        <v>915159.81652000267</v>
      </c>
      <c r="P11" s="214">
        <f>fcst!P11-bud!P11/total!$P$2*total!$Q$2</f>
        <v>360253.98696428642</v>
      </c>
      <c r="Q11" s="214">
        <f>fcst!Q11-bud!Q11/total!$P$2*total!$Q$2</f>
        <v>2214552.0495600076</v>
      </c>
      <c r="R11" s="214">
        <f>fcst!R11-bud!R11/total!$P$2*total!$Q$2</f>
        <v>0</v>
      </c>
      <c r="S11" s="214">
        <f>fcst!S11-bud!S11/total!$P$2*total!$Q$2</f>
        <v>0</v>
      </c>
      <c r="T11" s="214">
        <f>fcst!T11-bud!T11/total!$P$2*total!$Q$2</f>
        <v>934267.23304000497</v>
      </c>
      <c r="U11" s="9">
        <f t="shared" si="0"/>
        <v>1510321.9652000251</v>
      </c>
      <c r="V11" s="9">
        <f t="shared" si="1"/>
        <v>1251528.2096428643</v>
      </c>
      <c r="W11" s="9">
        <f t="shared" si="2"/>
        <v>-157835.12098289886</v>
      </c>
      <c r="X11" s="214">
        <f>fcst!X11-bud!X11/total!$P$2*total!$R$2</f>
        <v>-1508.1991090916563</v>
      </c>
      <c r="Y11" s="214">
        <f>fcst!Y11-bud!Y11/total!$P$2*total!$R$2</f>
        <v>3993.4978860018891</v>
      </c>
      <c r="Z11" s="214">
        <f>fcst!Z11-bud!Z11/total!$P$2*total!$R$2</f>
        <v>507004.49470000272</v>
      </c>
      <c r="AA11" s="214">
        <f>fcst!AA11-bud!AA11/total!$P$2*total!$R$2</f>
        <v>1479525.6199636334</v>
      </c>
      <c r="AB11" s="214">
        <f>fcst!AB11-bud!AB11/total!$P$2*total!$R$2</f>
        <v>401222.63593788905</v>
      </c>
      <c r="AC11" s="214">
        <f>fcst!AC11-bud!AC11/total!$P$2*total!$R$2</f>
        <v>0</v>
      </c>
      <c r="AD11" s="214">
        <f>fcst!AD11-bud!AD11/total!$P$2*total!$R$2</f>
        <v>1167553.3835999998</v>
      </c>
      <c r="AE11" s="214">
        <f>fcst!AE11-bud!AE11/total!$P$2*total!$R$2</f>
        <v>318473.81629169191</v>
      </c>
      <c r="AF11" s="214">
        <f>fcst!AF11-bud!AF11/total!$P$2*total!$R$2</f>
        <v>-742779.20819999999</v>
      </c>
      <c r="AG11" s="214">
        <f>fcst!AG11-bud!AG11/total!$P$2*total!$R$2</f>
        <v>-975882.64700000035</v>
      </c>
      <c r="AH11" s="214">
        <f>fcst!AH11-bud!AH11/total!$P$2*total!$R$2</f>
        <v>-251524.62645275274</v>
      </c>
      <c r="AI11" s="214">
        <f>fcst!AI11-bud!AI11/total!$P$2*total!$R$2</f>
        <v>-1485558.4164</v>
      </c>
      <c r="AJ11" s="214">
        <f>fcst!AJ11-bud!AJ11/total!$P$2*total!$R$2</f>
        <v>282803.40000000002</v>
      </c>
      <c r="AK11" s="214">
        <f>fcst!AK11-bud!AK11/total!$P$2*total!$R$2</f>
        <v>75011.955598043976</v>
      </c>
      <c r="AL11" s="214">
        <f>fcst!AL11-bud!AL11/total!$P$2*total!$R$2</f>
        <v>-1021128.4163999999</v>
      </c>
      <c r="AM11" s="214">
        <f>fcst!AM11-bud!AM11/total!$P$2*total!$R$2</f>
        <v>103831.20000000003</v>
      </c>
      <c r="AN11" s="214">
        <f>fcst!AN11-bud!AN11/total!$P$2*total!$R$2</f>
        <v>27540.621378991993</v>
      </c>
      <c r="AO11" s="214">
        <f>fcst!AO11-bud!AO11/total!$P$2*total!$R$2</f>
        <v>-1237965.3470000003</v>
      </c>
      <c r="AP11" s="9">
        <f t="shared" si="3"/>
        <v>2056322.7574545413</v>
      </c>
      <c r="AQ11" s="9">
        <f t="shared" si="4"/>
        <v>574717.90063986613</v>
      </c>
      <c r="AR11" s="9">
        <f t="shared" si="5"/>
        <v>-3980426.8932999978</v>
      </c>
    </row>
    <row r="12" spans="1:44">
      <c r="A12" t="str">
        <f>fcst!A12</f>
        <v>ИП Алемасова-Жижко Екатерина Викторовна</v>
      </c>
      <c r="B12">
        <f>'sales bud'!B11</f>
        <v>0</v>
      </c>
      <c r="C12" s="214">
        <f>fcst!C12-bud!C12/total!$P$2*total!$Q$2</f>
        <v>0</v>
      </c>
      <c r="D12" s="214">
        <f>fcst!D12-bud!D12/total!$P$2*total!$Q$2</f>
        <v>0</v>
      </c>
      <c r="E12" s="214">
        <f>fcst!E13-bud!E12/total!$P$2*total!$Q$2</f>
        <v>0</v>
      </c>
      <c r="F12" s="214">
        <f>fcst!F12-bud!F12/total!$P$2*total!$Q$2</f>
        <v>116662.16100000007</v>
      </c>
      <c r="G12" s="214">
        <f>fcst!G12-bud!G12/total!$P$2*total!$Q$2</f>
        <v>55303.618474025978</v>
      </c>
      <c r="H12" s="214">
        <f>fcst!H12-bud!H12/total!$P$2*total!$Q$2</f>
        <v>116662.16100000007</v>
      </c>
      <c r="I12" s="214">
        <f>fcst!I12-bud!I12/total!$P$2*total!$Q$2</f>
        <v>99920.161000000066</v>
      </c>
      <c r="J12" s="214">
        <f>fcst!J12-bud!J12/total!$P$2*total!$Q$2</f>
        <v>35782.130765461043</v>
      </c>
      <c r="K12" s="214">
        <f>fcst!K12-bud!K12/total!$P$2*total!$Q$2</f>
        <v>19920.161000000066</v>
      </c>
      <c r="L12" s="214">
        <f>fcst!L12-bud!L12/total!$P$2*total!$Q$2</f>
        <v>487766.1932000001</v>
      </c>
      <c r="M12" s="214">
        <f>fcst!M12-bud!M12/total!$P$2*total!$Q$2</f>
        <v>177080.8261688312</v>
      </c>
      <c r="N12" s="214">
        <f>fcst!N12-bud!N12/total!$P$2*total!$Q$2</f>
        <v>482257.1932000001</v>
      </c>
      <c r="O12" s="214">
        <f>fcst!O12-bud!O12/total!$P$2*total!$Q$2</f>
        <v>-74423.903399999937</v>
      </c>
      <c r="P12" s="214">
        <f>fcst!P12-bud!P12/total!$P$2*total!$Q$2</f>
        <v>-26651.736915584399</v>
      </c>
      <c r="Q12" s="214">
        <f>fcst!Q12-bud!Q12/total!$P$2*total!$Q$2</f>
        <v>-74423.903399999937</v>
      </c>
      <c r="R12" s="214">
        <f>fcst!R12-bud!R12/total!$P$2*total!$Q$2</f>
        <v>-24807.967799999984</v>
      </c>
      <c r="S12" s="214">
        <f>fcst!S12-bud!S12/total!$P$2*total!$Q$2</f>
        <v>-8883.9123051948009</v>
      </c>
      <c r="T12" s="214">
        <f>fcst!T12-bud!T12/total!$P$2*total!$Q$2</f>
        <v>6999192.0322000002</v>
      </c>
      <c r="U12" s="9">
        <f t="shared" si="0"/>
        <v>605116.64400000032</v>
      </c>
      <c r="V12" s="9">
        <f t="shared" si="1"/>
        <v>232630.92618753901</v>
      </c>
      <c r="W12" s="9">
        <f t="shared" si="2"/>
        <v>7543607.6440000003</v>
      </c>
      <c r="X12" s="214">
        <f>fcst!X12-bud!X12/total!$P$2*total!$R$2</f>
        <v>0</v>
      </c>
      <c r="Y12" s="214">
        <f>fcst!Y12-bud!Y12/total!$P$2*total!$R$2</f>
        <v>0</v>
      </c>
      <c r="Z12" s="214">
        <f>fcst!Z12-bud!Z12/total!$P$2*total!$R$2</f>
        <v>0</v>
      </c>
      <c r="AA12" s="214">
        <f>fcst!AA12-bud!AA12/total!$P$2*total!$R$2</f>
        <v>0</v>
      </c>
      <c r="AB12" s="214">
        <f>fcst!AB12-bud!AB12/total!$P$2*total!$R$2</f>
        <v>0</v>
      </c>
      <c r="AC12" s="214">
        <f>fcst!AC12-bud!AC12/total!$P$2*total!$R$2</f>
        <v>0</v>
      </c>
      <c r="AD12" s="214">
        <f>fcst!AD12-bud!AD12/total!$P$2*total!$R$2</f>
        <v>0</v>
      </c>
      <c r="AE12" s="214">
        <f>fcst!AE12-bud!AE12/total!$P$2*total!$R$2</f>
        <v>0</v>
      </c>
      <c r="AF12" s="214">
        <f>fcst!AF12-bud!AF12/total!$P$2*total!$R$2</f>
        <v>0</v>
      </c>
      <c r="AG12" s="214">
        <f>fcst!AG12-bud!AG12/total!$P$2*total!$R$2</f>
        <v>0</v>
      </c>
      <c r="AH12" s="214">
        <f>fcst!AH12-bud!AH12/total!$P$2*total!$R$2</f>
        <v>0</v>
      </c>
      <c r="AI12" s="214">
        <f>fcst!AI12-bud!AI12/total!$P$2*total!$R$2</f>
        <v>0</v>
      </c>
      <c r="AJ12" s="214">
        <f>fcst!AJ12-bud!AJ12/total!$P$2*total!$R$2</f>
        <v>0</v>
      </c>
      <c r="AK12" s="214">
        <f>fcst!AK12-bud!AK12/total!$P$2*total!$R$2</f>
        <v>0</v>
      </c>
      <c r="AL12" s="214">
        <f>fcst!AL12-bud!AL12/total!$P$2*total!$R$2</f>
        <v>0</v>
      </c>
      <c r="AM12" s="214">
        <f>fcst!AM12-bud!AM12/total!$P$2*total!$R$2</f>
        <v>0</v>
      </c>
      <c r="AN12" s="214">
        <f>fcst!AN12-bud!AN12/total!$P$2*total!$R$2</f>
        <v>0</v>
      </c>
      <c r="AO12" s="214">
        <f>fcst!AO12-bud!AO12/total!$P$2*total!$R$2</f>
        <v>0</v>
      </c>
      <c r="AP12" s="9">
        <f t="shared" si="3"/>
        <v>0</v>
      </c>
      <c r="AQ12" s="9">
        <f t="shared" si="4"/>
        <v>0</v>
      </c>
      <c r="AR12" s="9">
        <f t="shared" si="5"/>
        <v>0</v>
      </c>
    </row>
    <row r="13" spans="1:44">
      <c r="A13" t="str">
        <f>fcst!A13</f>
        <v>АРИЗОНА СКАЙ ООО</v>
      </c>
      <c r="B13">
        <f>'sales bud'!B12</f>
        <v>0</v>
      </c>
      <c r="C13" s="214">
        <f>fcst!C13-bud!C13/total!$P$2*total!$Q$2</f>
        <v>0</v>
      </c>
      <c r="D13" s="214">
        <f>fcst!D13-bud!D13/total!$P$2*total!$Q$2</f>
        <v>0</v>
      </c>
      <c r="E13" s="214">
        <f>fcst!E14-bud!E13/total!$P$2*total!$Q$2</f>
        <v>104000</v>
      </c>
      <c r="F13" s="214">
        <f>fcst!F13-bud!F13/total!$P$2*total!$Q$2</f>
        <v>0</v>
      </c>
      <c r="G13" s="214">
        <f>fcst!G13-bud!G13/total!$P$2*total!$Q$2</f>
        <v>0</v>
      </c>
      <c r="H13" s="214">
        <f>fcst!H13-bud!H13/total!$P$2*total!$Q$2</f>
        <v>0</v>
      </c>
      <c r="I13" s="214">
        <f>fcst!I13-bud!I13/total!$P$2*total!$Q$2</f>
        <v>0</v>
      </c>
      <c r="J13" s="214">
        <f>fcst!J13-bud!J13/total!$P$2*total!$Q$2</f>
        <v>0</v>
      </c>
      <c r="K13" s="214">
        <f>fcst!K13-bud!K13/total!$P$2*total!$Q$2</f>
        <v>0</v>
      </c>
      <c r="L13" s="214">
        <f>fcst!L13-bud!L13/total!$P$2*total!$Q$2</f>
        <v>0</v>
      </c>
      <c r="M13" s="214">
        <f>fcst!M13-bud!M13/total!$P$2*total!$Q$2</f>
        <v>0</v>
      </c>
      <c r="N13" s="214">
        <f>fcst!N13-bud!N13/total!$P$2*total!$Q$2</f>
        <v>0</v>
      </c>
      <c r="O13" s="214">
        <f>fcst!O13-bud!O13/total!$P$2*total!$Q$2</f>
        <v>0</v>
      </c>
      <c r="P13" s="214">
        <f>fcst!P13-bud!P13/total!$P$2*total!$Q$2</f>
        <v>0</v>
      </c>
      <c r="Q13" s="214">
        <f>fcst!Q13-bud!Q13/total!$P$2*total!$Q$2</f>
        <v>0</v>
      </c>
      <c r="R13" s="214">
        <f>fcst!R13-bud!R13/total!$P$2*total!$Q$2</f>
        <v>0</v>
      </c>
      <c r="S13" s="214">
        <f>fcst!S13-bud!S13/total!$P$2*total!$Q$2</f>
        <v>0</v>
      </c>
      <c r="T13" s="214">
        <f>fcst!T13-bud!T13/total!$P$2*total!$Q$2</f>
        <v>0</v>
      </c>
      <c r="U13" s="9">
        <f t="shared" si="0"/>
        <v>0</v>
      </c>
      <c r="V13" s="9">
        <f t="shared" si="1"/>
        <v>0</v>
      </c>
      <c r="W13" s="9">
        <f t="shared" si="2"/>
        <v>104000</v>
      </c>
      <c r="X13" s="214">
        <f>fcst!X13-bud!X13/total!$P$2*total!$R$2</f>
        <v>0</v>
      </c>
      <c r="Y13" s="214">
        <f>fcst!Y13-bud!Y13/total!$P$2*total!$R$2</f>
        <v>0</v>
      </c>
      <c r="Z13" s="214">
        <f>fcst!Z13-bud!Z13/total!$P$2*total!$R$2</f>
        <v>0</v>
      </c>
      <c r="AA13" s="214">
        <f>fcst!AA13-bud!AA13/total!$P$2*total!$R$2</f>
        <v>0</v>
      </c>
      <c r="AB13" s="214">
        <f>fcst!AB13-bud!AB13/total!$P$2*total!$R$2</f>
        <v>0</v>
      </c>
      <c r="AC13" s="214">
        <f>fcst!AC13-bud!AC13/total!$P$2*total!$R$2</f>
        <v>0</v>
      </c>
      <c r="AD13" s="214">
        <f>fcst!AD13-bud!AD13/total!$P$2*total!$R$2</f>
        <v>0</v>
      </c>
      <c r="AE13" s="214">
        <f>fcst!AE13-bud!AE13/total!$P$2*total!$R$2</f>
        <v>0</v>
      </c>
      <c r="AF13" s="214">
        <f>fcst!AF13-bud!AF13/total!$P$2*total!$R$2</f>
        <v>0</v>
      </c>
      <c r="AG13" s="214">
        <f>fcst!AG13-bud!AG13/total!$P$2*total!$R$2</f>
        <v>0</v>
      </c>
      <c r="AH13" s="214">
        <f>fcst!AH13-bud!AH13/total!$P$2*total!$R$2</f>
        <v>0</v>
      </c>
      <c r="AI13" s="214">
        <f>fcst!AI13-bud!AI13/total!$P$2*total!$R$2</f>
        <v>0</v>
      </c>
      <c r="AJ13" s="214">
        <f>fcst!AJ13-bud!AJ13/total!$P$2*total!$R$2</f>
        <v>0</v>
      </c>
      <c r="AK13" s="214">
        <f>fcst!AK13-bud!AK13/total!$P$2*total!$R$2</f>
        <v>0</v>
      </c>
      <c r="AL13" s="214">
        <f>fcst!AL13-bud!AL13/total!$P$2*total!$R$2</f>
        <v>0</v>
      </c>
      <c r="AM13" s="214">
        <f>fcst!AM13-bud!AM13/total!$P$2*total!$R$2</f>
        <v>0</v>
      </c>
      <c r="AN13" s="214">
        <f>fcst!AN13-bud!AN13/total!$P$2*total!$R$2</f>
        <v>0</v>
      </c>
      <c r="AO13" s="214">
        <f>fcst!AO13-bud!AO13/total!$P$2*total!$R$2</f>
        <v>0</v>
      </c>
      <c r="AP13" s="9">
        <f t="shared" si="3"/>
        <v>0</v>
      </c>
      <c r="AQ13" s="9">
        <f t="shared" si="4"/>
        <v>0</v>
      </c>
      <c r="AR13" s="9">
        <f t="shared" si="5"/>
        <v>0</v>
      </c>
    </row>
    <row r="14" spans="1:44">
      <c r="A14" t="str">
        <f>fcst!A14</f>
        <v>Анисоль ООО</v>
      </c>
      <c r="B14">
        <f>'sales bud'!B13</f>
        <v>0</v>
      </c>
      <c r="C14" s="214">
        <f>fcst!C14-bud!C14/total!$P$2*total!$Q$2</f>
        <v>0</v>
      </c>
      <c r="D14" s="214">
        <f>fcst!D14-bud!D14/total!$P$2*total!$Q$2</f>
        <v>0</v>
      </c>
      <c r="E14" s="214">
        <f>fcst!E15-bud!E14/total!$P$2*total!$Q$2</f>
        <v>-572.9752808988851</v>
      </c>
      <c r="F14" s="214">
        <f>fcst!F14-bud!F14/total!$P$2*total!$Q$2</f>
        <v>0</v>
      </c>
      <c r="G14" s="214">
        <f>fcst!G14-bud!G14/total!$P$2*total!$Q$2</f>
        <v>0</v>
      </c>
      <c r="H14" s="214">
        <f>fcst!H14-bud!H14/total!$P$2*total!$Q$2</f>
        <v>149000</v>
      </c>
      <c r="I14" s="214">
        <f>fcst!I14-bud!I14/total!$P$2*total!$Q$2</f>
        <v>-263365.50239999994</v>
      </c>
      <c r="J14" s="214">
        <f>fcst!J14-bud!J14/total!$P$2*total!$Q$2</f>
        <v>-86745.487714285715</v>
      </c>
      <c r="K14" s="214">
        <f>fcst!K14-bud!K14/total!$P$2*total!$Q$2</f>
        <v>-263365.50239999994</v>
      </c>
      <c r="L14" s="214">
        <f>fcst!L14-bud!L14/total!$P$2*total!$Q$2</f>
        <v>-263365.50239999994</v>
      </c>
      <c r="M14" s="214">
        <f>fcst!M14-bud!M14/total!$P$2*total!$Q$2</f>
        <v>-86745.487714285715</v>
      </c>
      <c r="N14" s="214">
        <f>fcst!N14-bud!N14/total!$P$2*total!$Q$2</f>
        <v>-263365.50239999994</v>
      </c>
      <c r="O14" s="214">
        <f>fcst!O14-bud!O14/total!$P$2*total!$Q$2</f>
        <v>-65841.375599999985</v>
      </c>
      <c r="P14" s="214">
        <f>fcst!P14-bud!P14/total!$P$2*total!$Q$2</f>
        <v>-21686.371928571429</v>
      </c>
      <c r="Q14" s="214">
        <f>fcst!Q14-bud!Q14/total!$P$2*total!$Q$2</f>
        <v>-65841.375599999985</v>
      </c>
      <c r="R14" s="214">
        <f>fcst!R14-bud!R14/total!$P$2*total!$Q$2</f>
        <v>-65841.375599999985</v>
      </c>
      <c r="S14" s="214">
        <f>fcst!S14-bud!S14/total!$P$2*total!$Q$2</f>
        <v>-21686.371928571429</v>
      </c>
      <c r="T14" s="214">
        <f>fcst!T14-bud!T14/total!$P$2*total!$Q$2</f>
        <v>-65841.375599999985</v>
      </c>
      <c r="U14" s="9">
        <f t="shared" si="0"/>
        <v>-658413.75599999994</v>
      </c>
      <c r="V14" s="9">
        <f t="shared" si="1"/>
        <v>-216863.71928571429</v>
      </c>
      <c r="W14" s="9">
        <f t="shared" si="2"/>
        <v>-509986.73128089868</v>
      </c>
      <c r="X14" s="214">
        <f>fcst!X14-bud!X14/total!$P$2*total!$R$2</f>
        <v>-7385.0399999999718</v>
      </c>
      <c r="Y14" s="214">
        <f>fcst!Y14-bud!Y14/total!$P$2*total!$R$2</f>
        <v>-2432.432838589968</v>
      </c>
      <c r="Z14" s="214">
        <f>fcst!Z14-bud!Z14/total!$P$2*total!$R$2</f>
        <v>-7385.0399999999718</v>
      </c>
      <c r="AA14" s="214">
        <f>fcst!AA14-bud!AA14/total!$P$2*total!$R$2</f>
        <v>13444.704000000114</v>
      </c>
      <c r="AB14" s="214">
        <f>fcst!AB14-bud!AB14/total!$P$2*total!$R$2</f>
        <v>4428.3225974026282</v>
      </c>
      <c r="AC14" s="214">
        <f>fcst!AC14-bud!AC14/total!$P$2*total!$R$2</f>
        <v>13444.704000000114</v>
      </c>
      <c r="AD14" s="214">
        <f>fcst!AD14-bud!AD14/total!$P$2*total!$R$2</f>
        <v>-187982.49599999996</v>
      </c>
      <c r="AE14" s="214">
        <f>fcst!AE14-bud!AE14/total!$P$2*total!$R$2</f>
        <v>-61916.360148423031</v>
      </c>
      <c r="AF14" s="214">
        <f>fcst!AF14-bud!AF14/total!$P$2*total!$R$2</f>
        <v>-187982.49599999996</v>
      </c>
      <c r="AG14" s="214">
        <f>fcst!AG14-bud!AG14/total!$P$2*total!$R$2</f>
        <v>-93133.871999999974</v>
      </c>
      <c r="AH14" s="214">
        <f>fcst!AH14-bud!AH14/total!$P$2*total!$R$2</f>
        <v>-30675.783562152137</v>
      </c>
      <c r="AI14" s="214">
        <f>fcst!AI14-bud!AI14/total!$P$2*total!$R$2</f>
        <v>-93133.871999999974</v>
      </c>
      <c r="AJ14" s="214">
        <f>fcst!AJ14-bud!AJ14/total!$P$2*total!$R$2</f>
        <v>-64477.295999999973</v>
      </c>
      <c r="AK14" s="214">
        <f>fcst!AK14-bud!AK14/total!$P$2*total!$R$2</f>
        <v>-21237.080927643783</v>
      </c>
      <c r="AL14" s="214">
        <f>fcst!AL14-bud!AL14/total!$P$2*total!$R$2</f>
        <v>15124.704000000025</v>
      </c>
      <c r="AM14" s="214">
        <f>fcst!AM14-bud!AM14/total!$P$2*total!$R$2</f>
        <v>0</v>
      </c>
      <c r="AN14" s="214">
        <f>fcst!AN14-bud!AN14/total!$P$2*total!$R$2</f>
        <v>0</v>
      </c>
      <c r="AO14" s="214">
        <f>fcst!AO14-bud!AO14/total!$P$2*total!$R$2</f>
        <v>0</v>
      </c>
      <c r="AP14" s="9">
        <f t="shared" si="3"/>
        <v>-339533.99999999977</v>
      </c>
      <c r="AQ14" s="9">
        <f t="shared" si="4"/>
        <v>-111833.33487940629</v>
      </c>
      <c r="AR14" s="9">
        <f t="shared" si="5"/>
        <v>-259931.99999999977</v>
      </c>
    </row>
    <row r="15" spans="1:44">
      <c r="A15" t="str">
        <f>fcst!A15</f>
        <v>Атлет ООО</v>
      </c>
      <c r="B15">
        <f>'sales bud'!B14</f>
        <v>0</v>
      </c>
      <c r="C15" s="214">
        <f>fcst!C15-bud!C15/total!$P$2*total!$Q$2</f>
        <v>0</v>
      </c>
      <c r="D15" s="214">
        <f>fcst!D15-bud!D15/total!$P$2*total!$Q$2</f>
        <v>0</v>
      </c>
      <c r="E15" s="214">
        <f>fcst!E16-bud!E15/total!$P$2*total!$Q$2</f>
        <v>-100711.84719101124</v>
      </c>
      <c r="F15" s="214">
        <f>fcst!F15-bud!F15/total!$P$2*total!$Q$2</f>
        <v>-175989.66000000003</v>
      </c>
      <c r="G15" s="214">
        <f>fcst!G15-bud!G15/total!$P$2*total!$Q$2</f>
        <v>-54538.964857142884</v>
      </c>
      <c r="H15" s="214">
        <f>fcst!H15-bud!H15/total!$P$2*total!$Q$2</f>
        <v>-175989.66000000003</v>
      </c>
      <c r="I15" s="214">
        <f>fcst!I15-bud!I15/total!$P$2*total!$Q$2</f>
        <v>-439974.15</v>
      </c>
      <c r="J15" s="214">
        <f>fcst!J15-bud!J15/total!$P$2*total!$Q$2</f>
        <v>-136347.41214285721</v>
      </c>
      <c r="K15" s="214">
        <f>fcst!K15-bud!K15/total!$P$2*total!$Q$2</f>
        <v>-439974.15</v>
      </c>
      <c r="L15" s="214">
        <f>fcst!L15-bud!L15/total!$P$2*total!$Q$2</f>
        <v>1162901.02</v>
      </c>
      <c r="M15" s="214">
        <f>fcst!M15-bud!M15/total!$P$2*total!$Q$2</f>
        <v>381609.47542857134</v>
      </c>
      <c r="N15" s="214">
        <f>fcst!N15-bud!N15/total!$P$2*total!$Q$2</f>
        <v>975905.02</v>
      </c>
      <c r="O15" s="214">
        <f>fcst!O15-bud!O15/total!$P$2*total!$Q$2</f>
        <v>106615.51000000001</v>
      </c>
      <c r="P15" s="214">
        <f>fcst!P15-bud!P15/total!$P$2*total!$Q$2</f>
        <v>26373.852714285676</v>
      </c>
      <c r="Q15" s="214">
        <f>fcst!Q15-bud!Q15/total!$P$2*total!$Q$2</f>
        <v>106615.51000000001</v>
      </c>
      <c r="R15" s="214">
        <f>fcst!R15-bud!R15/total!$P$2*total!$Q$2</f>
        <v>-351979.32000000007</v>
      </c>
      <c r="S15" s="214">
        <f>fcst!S15-bud!S15/total!$P$2*total!$Q$2</f>
        <v>-109077.92971428577</v>
      </c>
      <c r="T15" s="214">
        <f>fcst!T15-bud!T15/total!$P$2*total!$Q$2</f>
        <v>-351979.32000000007</v>
      </c>
      <c r="U15" s="9">
        <f t="shared" si="0"/>
        <v>301573.39999999991</v>
      </c>
      <c r="V15" s="9">
        <f t="shared" si="1"/>
        <v>108019.02142857114</v>
      </c>
      <c r="W15" s="9">
        <f t="shared" si="2"/>
        <v>13865.552808988607</v>
      </c>
      <c r="X15" s="214">
        <f>fcst!X15-bud!X15/total!$P$2*total!$R$2</f>
        <v>-11857.995000000024</v>
      </c>
      <c r="Y15" s="214">
        <f>fcst!Y15-bud!Y15/total!$P$2*total!$R$2</f>
        <v>-3784.7851644922957</v>
      </c>
      <c r="Z15" s="214">
        <f>fcst!Z15-bud!Z15/total!$P$2*total!$R$2</f>
        <v>-11857.995000000024</v>
      </c>
      <c r="AA15" s="214">
        <f>fcst!AA15-bud!AA15/total!$P$2*total!$R$2</f>
        <v>83525.512499999924</v>
      </c>
      <c r="AB15" s="214">
        <f>fcst!AB15-bud!AB15/total!$P$2*total!$R$2</f>
        <v>25609.426637253418</v>
      </c>
      <c r="AC15" s="214">
        <f>fcst!AC15-bud!AC15/total!$P$2*total!$R$2</f>
        <v>83525.512499999924</v>
      </c>
      <c r="AD15" s="214">
        <f>fcst!AD15-bud!AD15/total!$P$2*total!$R$2</f>
        <v>7761.015000000014</v>
      </c>
      <c r="AE15" s="214">
        <f>fcst!AE15-bud!AE15/total!$P$2*total!$R$2</f>
        <v>2075.1041809397138</v>
      </c>
      <c r="AF15" s="214">
        <f>fcst!AF15-bud!AF15/total!$P$2*total!$R$2</f>
        <v>7761.015000000014</v>
      </c>
      <c r="AG15" s="214">
        <f>fcst!AG15-bud!AG15/total!$P$2*total!$R$2</f>
        <v>-174609.99000000002</v>
      </c>
      <c r="AH15" s="214">
        <f>fcst!AH15-bud!AH15/total!$P$2*total!$R$2</f>
        <v>-54331.423060296853</v>
      </c>
      <c r="AI15" s="214">
        <f>fcst!AI15-bud!AI15/total!$P$2*total!$R$2</f>
        <v>-174609.99000000002</v>
      </c>
      <c r="AJ15" s="214">
        <f>fcst!AJ15-bud!AJ15/total!$P$2*total!$R$2</f>
        <v>-87304.99500000001</v>
      </c>
      <c r="AK15" s="214">
        <f>fcst!AK15-bud!AK15/total!$P$2*total!$R$2</f>
        <v>-27165.711530148426</v>
      </c>
      <c r="AL15" s="214">
        <f>fcst!AL15-bud!AL15/total!$P$2*total!$R$2</f>
        <v>9701.0049999999901</v>
      </c>
      <c r="AM15" s="214">
        <f>fcst!AM15-bud!AM15/total!$P$2*total!$R$2</f>
        <v>-43652.497500000005</v>
      </c>
      <c r="AN15" s="214">
        <f>fcst!AN15-bud!AN15/total!$P$2*total!$R$2</f>
        <v>-13582.855765074213</v>
      </c>
      <c r="AO15" s="214">
        <f>fcst!AO15-bud!AO15/total!$P$2*total!$R$2</f>
        <v>-43652.497500000005</v>
      </c>
      <c r="AP15" s="9">
        <f t="shared" si="3"/>
        <v>-226138.95000000013</v>
      </c>
      <c r="AQ15" s="9">
        <f t="shared" si="4"/>
        <v>-71180.24470181865</v>
      </c>
      <c r="AR15" s="9">
        <f t="shared" si="5"/>
        <v>-129132.95000000013</v>
      </c>
    </row>
    <row r="16" spans="1:44">
      <c r="A16" t="str">
        <f>fcst!A16</f>
        <v>Битубаскет Трейдинг ООО</v>
      </c>
      <c r="B16">
        <f>'sales bud'!B15</f>
        <v>0</v>
      </c>
      <c r="C16" s="214">
        <f>fcst!C16-bud!C16/total!$P$2*total!$Q$2</f>
        <v>0</v>
      </c>
      <c r="D16" s="214">
        <f>fcst!D16-bud!D16/total!$P$2*total!$Q$2</f>
        <v>0</v>
      </c>
      <c r="E16" s="214">
        <f>fcst!E17-bud!E16/total!$P$2*total!$Q$2</f>
        <v>0</v>
      </c>
      <c r="F16" s="214">
        <f>fcst!F16-bud!F16/total!$P$2*total!$Q$2</f>
        <v>0</v>
      </c>
      <c r="G16" s="214">
        <f>fcst!G16-bud!G16/total!$P$2*total!$Q$2</f>
        <v>0</v>
      </c>
      <c r="H16" s="214">
        <f>fcst!H16-bud!H16/total!$P$2*total!$Q$2</f>
        <v>0</v>
      </c>
      <c r="I16" s="214">
        <f>fcst!I16-bud!I16/total!$P$2*total!$Q$2</f>
        <v>0</v>
      </c>
      <c r="J16" s="214">
        <f>fcst!J16-bud!J16/total!$P$2*total!$Q$2</f>
        <v>0</v>
      </c>
      <c r="K16" s="214">
        <f>fcst!K16-bud!K16/total!$P$2*total!$Q$2</f>
        <v>0</v>
      </c>
      <c r="L16" s="214">
        <f>fcst!L16-bud!L16/total!$P$2*total!$Q$2</f>
        <v>0</v>
      </c>
      <c r="M16" s="214">
        <f>fcst!M16-bud!M16/total!$P$2*total!$Q$2</f>
        <v>0</v>
      </c>
      <c r="N16" s="214">
        <f>fcst!N16-bud!N16/total!$P$2*total!$Q$2</f>
        <v>0</v>
      </c>
      <c r="O16" s="214">
        <f>fcst!O16-bud!O16/total!$P$2*total!$Q$2</f>
        <v>0</v>
      </c>
      <c r="P16" s="214">
        <f>fcst!P16-bud!P16/total!$P$2*total!$Q$2</f>
        <v>0</v>
      </c>
      <c r="Q16" s="214">
        <f>fcst!Q16-bud!Q16/total!$P$2*total!$Q$2</f>
        <v>0</v>
      </c>
      <c r="R16" s="214">
        <f>fcst!R16-bud!R16/total!$P$2*total!$Q$2</f>
        <v>0</v>
      </c>
      <c r="S16" s="214">
        <f>fcst!S16-bud!S16/total!$P$2*total!$Q$2</f>
        <v>0</v>
      </c>
      <c r="T16" s="214">
        <f>fcst!T16-bud!T16/total!$P$2*total!$Q$2</f>
        <v>0</v>
      </c>
      <c r="U16" s="9">
        <f t="shared" si="0"/>
        <v>0</v>
      </c>
      <c r="V16" s="9">
        <f t="shared" si="1"/>
        <v>0</v>
      </c>
      <c r="W16" s="9">
        <f t="shared" si="2"/>
        <v>0</v>
      </c>
      <c r="X16" s="214">
        <f>fcst!X16-bud!X16/total!$P$2*total!$R$2</f>
        <v>0</v>
      </c>
      <c r="Y16" s="214">
        <f>fcst!Y16-bud!Y16/total!$P$2*total!$R$2</f>
        <v>0</v>
      </c>
      <c r="Z16" s="214">
        <f>fcst!Z16-bud!Z16/total!$P$2*total!$R$2</f>
        <v>0</v>
      </c>
      <c r="AA16" s="214">
        <f>fcst!AA16-bud!AA16/total!$P$2*total!$R$2</f>
        <v>0</v>
      </c>
      <c r="AB16" s="214">
        <f>fcst!AB16-bud!AB16/total!$P$2*total!$R$2</f>
        <v>0</v>
      </c>
      <c r="AC16" s="214">
        <f>fcst!AC16-bud!AC16/total!$P$2*total!$R$2</f>
        <v>0</v>
      </c>
      <c r="AD16" s="214">
        <f>fcst!AD16-bud!AD16/total!$P$2*total!$R$2</f>
        <v>0</v>
      </c>
      <c r="AE16" s="214">
        <f>fcst!AE16-bud!AE16/total!$P$2*total!$R$2</f>
        <v>0</v>
      </c>
      <c r="AF16" s="214">
        <f>fcst!AF16-bud!AF16/total!$P$2*total!$R$2</f>
        <v>0</v>
      </c>
      <c r="AG16" s="214">
        <f>fcst!AG16-bud!AG16/total!$P$2*total!$R$2</f>
        <v>0</v>
      </c>
      <c r="AH16" s="214">
        <f>fcst!AH16-bud!AH16/total!$P$2*total!$R$2</f>
        <v>0</v>
      </c>
      <c r="AI16" s="214">
        <f>fcst!AI16-bud!AI16/total!$P$2*total!$R$2</f>
        <v>0</v>
      </c>
      <c r="AJ16" s="214">
        <f>fcst!AJ16-bud!AJ16/total!$P$2*total!$R$2</f>
        <v>0</v>
      </c>
      <c r="AK16" s="214">
        <f>fcst!AK16-bud!AK16/total!$P$2*total!$R$2</f>
        <v>0</v>
      </c>
      <c r="AL16" s="214">
        <f>fcst!AL16-bud!AL16/total!$P$2*total!$R$2</f>
        <v>0</v>
      </c>
      <c r="AM16" s="214">
        <f>fcst!AM16-bud!AM16/total!$P$2*total!$R$2</f>
        <v>0</v>
      </c>
      <c r="AN16" s="214">
        <f>fcst!AN16-bud!AN16/total!$P$2*total!$R$2</f>
        <v>0</v>
      </c>
      <c r="AO16" s="214">
        <f>fcst!AO16-bud!AO16/total!$P$2*total!$R$2</f>
        <v>0</v>
      </c>
      <c r="AP16" s="9">
        <f t="shared" si="3"/>
        <v>0</v>
      </c>
      <c r="AQ16" s="9">
        <f t="shared" si="4"/>
        <v>0</v>
      </c>
      <c r="AR16" s="9">
        <f t="shared" si="5"/>
        <v>0</v>
      </c>
    </row>
    <row r="17" spans="1:44">
      <c r="A17" t="str">
        <f>fcst!A17</f>
        <v>Бубновый валет ООО</v>
      </c>
      <c r="B17">
        <f>'sales bud'!B16</f>
        <v>0</v>
      </c>
      <c r="C17" s="214">
        <f>fcst!C17-bud!C17/total!$P$2*total!$Q$2</f>
        <v>0</v>
      </c>
      <c r="D17" s="214">
        <f>fcst!D17-bud!D17/total!$P$2*total!$Q$2</f>
        <v>0</v>
      </c>
      <c r="E17" s="214">
        <f>fcst!E18-bud!E17/total!$P$2*total!$Q$2</f>
        <v>0</v>
      </c>
      <c r="F17" s="214">
        <f>fcst!F17-bud!F17/total!$P$2*total!$Q$2</f>
        <v>0</v>
      </c>
      <c r="G17" s="214">
        <f>fcst!G17-bud!G17/total!$P$2*total!$Q$2</f>
        <v>0</v>
      </c>
      <c r="H17" s="214">
        <f>fcst!H17-bud!H17/total!$P$2*total!$Q$2</f>
        <v>0</v>
      </c>
      <c r="I17" s="214">
        <f>fcst!I17-bud!I17/total!$P$2*total!$Q$2</f>
        <v>0</v>
      </c>
      <c r="J17" s="214">
        <f>fcst!J17-bud!J17/total!$P$2*total!$Q$2</f>
        <v>0</v>
      </c>
      <c r="K17" s="214">
        <f>fcst!K17-bud!K17/total!$P$2*total!$Q$2</f>
        <v>0</v>
      </c>
      <c r="L17" s="214">
        <f>fcst!L17-bud!L17/total!$P$2*total!$Q$2</f>
        <v>330000</v>
      </c>
      <c r="M17" s="214">
        <f>fcst!M17-bud!M17/total!$P$2*total!$Q$2</f>
        <v>119677.37</v>
      </c>
      <c r="N17" s="214">
        <f>fcst!N17-bud!N17/total!$P$2*total!$Q$2</f>
        <v>330000</v>
      </c>
      <c r="O17" s="214">
        <f>fcst!O17-bud!O17/total!$P$2*total!$Q$2</f>
        <v>0</v>
      </c>
      <c r="P17" s="214">
        <f>fcst!P17-bud!P17/total!$P$2*total!$Q$2</f>
        <v>0</v>
      </c>
      <c r="Q17" s="214">
        <f>fcst!Q17-bud!Q17/total!$P$2*total!$Q$2</f>
        <v>0</v>
      </c>
      <c r="R17" s="214">
        <f>fcst!R17-bud!R17/total!$P$2*total!$Q$2</f>
        <v>0</v>
      </c>
      <c r="S17" s="214">
        <f>fcst!S17-bud!S17/total!$P$2*total!$Q$2</f>
        <v>0</v>
      </c>
      <c r="T17" s="214">
        <f>fcst!T17-bud!T17/total!$P$2*total!$Q$2</f>
        <v>0</v>
      </c>
      <c r="U17" s="9">
        <f t="shared" si="0"/>
        <v>330000</v>
      </c>
      <c r="V17" s="9">
        <f t="shared" si="1"/>
        <v>119677.37</v>
      </c>
      <c r="W17" s="9">
        <f t="shared" si="2"/>
        <v>330000</v>
      </c>
      <c r="X17" s="214">
        <f>fcst!X17-bud!X17/total!$P$2*total!$R$2</f>
        <v>38789.999999999993</v>
      </c>
      <c r="Y17" s="214">
        <f>fcst!Y17-bud!Y17/total!$P$2*total!$R$2</f>
        <v>12038.998562233432</v>
      </c>
      <c r="Z17" s="214">
        <f>fcst!Z17-bud!Z17/total!$P$2*total!$R$2</f>
        <v>38789.999999999993</v>
      </c>
      <c r="AA17" s="214">
        <f>fcst!AA17-bud!AA17/total!$P$2*total!$R$2</f>
        <v>155159.99999999997</v>
      </c>
      <c r="AB17" s="214">
        <f>fcst!AB17-bud!AB17/total!$P$2*total!$R$2</f>
        <v>48155.994248933726</v>
      </c>
      <c r="AC17" s="214">
        <f>fcst!AC17-bud!AC17/total!$P$2*total!$R$2</f>
        <v>155159.99999999997</v>
      </c>
      <c r="AD17" s="214">
        <f>fcst!AD17-bud!AD17/total!$P$2*total!$R$2</f>
        <v>83160</v>
      </c>
      <c r="AE17" s="214">
        <f>fcst!AE17-bud!AE17/total!$P$2*total!$R$2</f>
        <v>25809.825223906482</v>
      </c>
      <c r="AF17" s="214">
        <f>fcst!AF17-bud!AF17/total!$P$2*total!$R$2</f>
        <v>83160</v>
      </c>
      <c r="AG17" s="214">
        <f>fcst!AG17-bud!AG17/total!$P$2*total!$R$2</f>
        <v>0</v>
      </c>
      <c r="AH17" s="214">
        <f>fcst!AH17-bud!AH17/total!$P$2*total!$R$2</f>
        <v>0</v>
      </c>
      <c r="AI17" s="214">
        <f>fcst!AI17-bud!AI17/total!$P$2*total!$R$2</f>
        <v>0</v>
      </c>
      <c r="AJ17" s="214">
        <f>fcst!AJ17-bud!AJ17/total!$P$2*total!$R$2</f>
        <v>0</v>
      </c>
      <c r="AK17" s="214">
        <f>fcst!AK17-bud!AK17/total!$P$2*total!$R$2</f>
        <v>0</v>
      </c>
      <c r="AL17" s="214">
        <f>fcst!AL17-bud!AL17/total!$P$2*total!$R$2</f>
        <v>0</v>
      </c>
      <c r="AM17" s="214">
        <f>fcst!AM17-bud!AM17/total!$P$2*total!$R$2</f>
        <v>0</v>
      </c>
      <c r="AN17" s="214">
        <f>fcst!AN17-bud!AN17/total!$P$2*total!$R$2</f>
        <v>0</v>
      </c>
      <c r="AO17" s="214">
        <f>fcst!AO17-bud!AO17/total!$P$2*total!$R$2</f>
        <v>0</v>
      </c>
      <c r="AP17" s="9">
        <f t="shared" si="3"/>
        <v>277110</v>
      </c>
      <c r="AQ17" s="9">
        <f t="shared" si="4"/>
        <v>86004.818035073637</v>
      </c>
      <c r="AR17" s="9">
        <f t="shared" si="5"/>
        <v>277110</v>
      </c>
    </row>
    <row r="18" spans="1:44">
      <c r="A18" t="str">
        <f>fcst!A18</f>
        <v>Бутик ООО</v>
      </c>
      <c r="B18">
        <f>'sales bud'!B17</f>
        <v>0</v>
      </c>
      <c r="C18" s="214">
        <f>fcst!C18-bud!C18/total!$P$2*total!$Q$2</f>
        <v>0</v>
      </c>
      <c r="D18" s="214">
        <f>fcst!D18-bud!D18/total!$P$2*total!$Q$2</f>
        <v>0</v>
      </c>
      <c r="E18" s="214">
        <f>fcst!E19-bud!E18/total!$P$2*total!$Q$2</f>
        <v>88876.18</v>
      </c>
      <c r="F18" s="214">
        <f>fcst!F18-bud!F18/total!$P$2*total!$Q$2</f>
        <v>0</v>
      </c>
      <c r="G18" s="214">
        <f>fcst!G18-bud!G18/total!$P$2*total!$Q$2</f>
        <v>0</v>
      </c>
      <c r="H18" s="214">
        <f>fcst!H18-bud!H18/total!$P$2*total!$Q$2</f>
        <v>0</v>
      </c>
      <c r="I18" s="214">
        <f>fcst!I18-bud!I18/total!$P$2*total!$Q$2</f>
        <v>0</v>
      </c>
      <c r="J18" s="214">
        <f>fcst!J18-bud!J18/total!$P$2*total!$Q$2</f>
        <v>0</v>
      </c>
      <c r="K18" s="214">
        <f>fcst!K18-bud!K18/total!$P$2*total!$Q$2</f>
        <v>0</v>
      </c>
      <c r="L18" s="214">
        <f>fcst!L18-bud!L18/total!$P$2*total!$Q$2</f>
        <v>0</v>
      </c>
      <c r="M18" s="214">
        <f>fcst!M18-bud!M18/total!$P$2*total!$Q$2</f>
        <v>0</v>
      </c>
      <c r="N18" s="214">
        <f>fcst!N18-bud!N18/total!$P$2*total!$Q$2</f>
        <v>0</v>
      </c>
      <c r="O18" s="214">
        <f>fcst!O18-bud!O18/total!$P$2*total!$Q$2</f>
        <v>0</v>
      </c>
      <c r="P18" s="214">
        <f>fcst!P18-bud!P18/total!$P$2*total!$Q$2</f>
        <v>0</v>
      </c>
      <c r="Q18" s="214">
        <f>fcst!Q18-bud!Q18/total!$P$2*total!$Q$2</f>
        <v>0</v>
      </c>
      <c r="R18" s="214">
        <f>fcst!R18-bud!R18/total!$P$2*total!$Q$2</f>
        <v>0</v>
      </c>
      <c r="S18" s="214">
        <f>fcst!S18-bud!S18/total!$P$2*total!$Q$2</f>
        <v>0</v>
      </c>
      <c r="T18" s="214">
        <f>fcst!T18-bud!T18/total!$P$2*total!$Q$2</f>
        <v>0</v>
      </c>
      <c r="U18" s="9">
        <f t="shared" si="0"/>
        <v>0</v>
      </c>
      <c r="V18" s="9">
        <f t="shared" si="1"/>
        <v>0</v>
      </c>
      <c r="W18" s="9">
        <f t="shared" si="2"/>
        <v>88876.18</v>
      </c>
      <c r="X18" s="214">
        <f>fcst!X18-bud!X18/total!$P$2*total!$R$2</f>
        <v>0</v>
      </c>
      <c r="Y18" s="214">
        <f>fcst!Y18-bud!Y18/total!$P$2*total!$R$2</f>
        <v>0</v>
      </c>
      <c r="Z18" s="214">
        <f>fcst!Z18-bud!Z18/total!$P$2*total!$R$2</f>
        <v>0</v>
      </c>
      <c r="AA18" s="214">
        <f>fcst!AA18-bud!AA18/total!$P$2*total!$R$2</f>
        <v>0</v>
      </c>
      <c r="AB18" s="214">
        <f>fcst!AB18-bud!AB18/total!$P$2*total!$R$2</f>
        <v>0</v>
      </c>
      <c r="AC18" s="214">
        <f>fcst!AC18-bud!AC18/total!$P$2*total!$R$2</f>
        <v>0</v>
      </c>
      <c r="AD18" s="214">
        <f>fcst!AD18-bud!AD18/total!$P$2*total!$R$2</f>
        <v>0</v>
      </c>
      <c r="AE18" s="214">
        <f>fcst!AE18-bud!AE18/total!$P$2*total!$R$2</f>
        <v>0</v>
      </c>
      <c r="AF18" s="214">
        <f>fcst!AF18-bud!AF18/total!$P$2*total!$R$2</f>
        <v>0</v>
      </c>
      <c r="AG18" s="214">
        <f>fcst!AG18-bud!AG18/total!$P$2*total!$R$2</f>
        <v>0</v>
      </c>
      <c r="AH18" s="214">
        <f>fcst!AH18-bud!AH18/total!$P$2*total!$R$2</f>
        <v>0</v>
      </c>
      <c r="AI18" s="214">
        <f>fcst!AI18-bud!AI18/total!$P$2*total!$R$2</f>
        <v>0</v>
      </c>
      <c r="AJ18" s="214">
        <f>fcst!AJ18-bud!AJ18/total!$P$2*total!$R$2</f>
        <v>0</v>
      </c>
      <c r="AK18" s="214">
        <f>fcst!AK18-bud!AK18/total!$P$2*total!$R$2</f>
        <v>0</v>
      </c>
      <c r="AL18" s="214">
        <f>fcst!AL18-bud!AL18/total!$P$2*total!$R$2</f>
        <v>0</v>
      </c>
      <c r="AM18" s="214">
        <f>fcst!AM18-bud!AM18/total!$P$2*total!$R$2</f>
        <v>0</v>
      </c>
      <c r="AN18" s="214">
        <f>fcst!AN18-bud!AN18/total!$P$2*total!$R$2</f>
        <v>0</v>
      </c>
      <c r="AO18" s="214">
        <f>fcst!AO18-bud!AO18/total!$P$2*total!$R$2</f>
        <v>0</v>
      </c>
      <c r="AP18" s="9">
        <f t="shared" si="3"/>
        <v>0</v>
      </c>
      <c r="AQ18" s="9">
        <f t="shared" si="4"/>
        <v>0</v>
      </c>
      <c r="AR18" s="9">
        <f t="shared" si="5"/>
        <v>0</v>
      </c>
    </row>
    <row r="19" spans="1:44">
      <c r="A19" t="str">
        <f>fcst!A19</f>
        <v>БШ Стор ООО</v>
      </c>
      <c r="B19">
        <f>'sales bud'!B18</f>
        <v>0</v>
      </c>
      <c r="C19" s="214">
        <f>fcst!C19-bud!C19/total!$P$2*total!$Q$2</f>
        <v>0</v>
      </c>
      <c r="D19" s="214">
        <f>fcst!D19-bud!D19/total!$P$2*total!$Q$2</f>
        <v>0</v>
      </c>
      <c r="E19" s="214">
        <f>fcst!E20-bud!E19/total!$P$2*total!$Q$2</f>
        <v>-168925.88764044945</v>
      </c>
      <c r="F19" s="214">
        <f>fcst!F19-bud!F19/total!$P$2*total!$Q$2</f>
        <v>2574302.06476</v>
      </c>
      <c r="G19" s="214">
        <f>fcst!G19-bud!G19/total!$P$2*total!$Q$2</f>
        <v>836835.26625106379</v>
      </c>
      <c r="H19" s="214">
        <f>fcst!H19-bud!H19/total!$P$2*total!$Q$2</f>
        <v>2574302.06476</v>
      </c>
      <c r="I19" s="214">
        <f>fcst!I19-bud!I19/total!$P$2*total!$Q$2</f>
        <v>476016.6619000003</v>
      </c>
      <c r="J19" s="214">
        <f>fcst!J19-bud!J19/total!$P$2*total!$Q$2</f>
        <v>209840.79062765956</v>
      </c>
      <c r="K19" s="214">
        <f>fcst!K19-bud!K19/total!$P$2*total!$Q$2</f>
        <v>476016.6619000003</v>
      </c>
      <c r="L19" s="214">
        <f>fcst!L19-bud!L19/total!$P$2*total!$Q$2</f>
        <v>174950.6619000003</v>
      </c>
      <c r="M19" s="214">
        <f>fcst!M19-bud!M19/total!$P$2*total!$Q$2</f>
        <v>112504.2106276596</v>
      </c>
      <c r="N19" s="214">
        <f>fcst!N19-bud!N19/total!$P$2*total!$Q$2</f>
        <v>174950.6619000003</v>
      </c>
      <c r="O19" s="214">
        <f>fcst!O19-bud!O19/total!$P$2*total!$Q$2</f>
        <v>720112.19428000052</v>
      </c>
      <c r="P19" s="214">
        <f>fcst!P19-bud!P19/total!$P$2*total!$Q$2</f>
        <v>293690.87875319144</v>
      </c>
      <c r="Q19" s="214">
        <f>fcst!Q19-bud!Q19/total!$P$2*total!$Q$2</f>
        <v>720112.19428000052</v>
      </c>
      <c r="R19" s="214">
        <f>fcst!R19-bud!R19/total!$P$2*total!$Q$2</f>
        <v>-108456.43523999985</v>
      </c>
      <c r="S19" s="214">
        <f>fcst!S19-bud!S19/total!$P$2*total!$Q$2</f>
        <v>-37722.26374893618</v>
      </c>
      <c r="T19" s="214">
        <f>fcst!T19-bud!T19/total!$P$2*total!$Q$2</f>
        <v>-108456.43523999985</v>
      </c>
      <c r="U19" s="9">
        <f t="shared" si="0"/>
        <v>3836925.1476000007</v>
      </c>
      <c r="V19" s="9">
        <f t="shared" si="1"/>
        <v>1415148.8825106381</v>
      </c>
      <c r="W19" s="9">
        <f t="shared" si="2"/>
        <v>3667999.259959551</v>
      </c>
      <c r="X19" s="214">
        <f>fcst!X19-bud!X19/total!$P$2*total!$R$2</f>
        <v>-47308.555145454593</v>
      </c>
      <c r="Y19" s="214">
        <f>fcst!Y19-bud!Y19/total!$P$2*total!$R$2</f>
        <v>-12968.271420899247</v>
      </c>
      <c r="Z19" s="214">
        <f>fcst!Z19-bud!Z19/total!$P$2*total!$R$2</f>
        <v>-47308.555145454593</v>
      </c>
      <c r="AA19" s="214">
        <f>fcst!AA19-bud!AA19/total!$P$2*total!$R$2</f>
        <v>-42794.919981818297</v>
      </c>
      <c r="AB19" s="214">
        <f>fcst!AB19-bud!AB19/total!$P$2*total!$R$2</f>
        <v>-11490.953782854893</v>
      </c>
      <c r="AC19" s="214">
        <f>fcst!AC19-bud!AC19/total!$P$2*total!$R$2</f>
        <v>-42794.919981818297</v>
      </c>
      <c r="AD19" s="214">
        <f>fcst!AD19-bud!AD19/total!$P$2*total!$R$2</f>
        <v>-13103.10180000012</v>
      </c>
      <c r="AE19" s="214">
        <f>fcst!AE19-bud!AE19/total!$P$2*total!$R$2</f>
        <v>-3279.9052600486611</v>
      </c>
      <c r="AF19" s="214">
        <f>fcst!AF19-bud!AF19/total!$P$2*total!$R$2</f>
        <v>-13103.10180000012</v>
      </c>
      <c r="AG19" s="214">
        <f>fcst!AG19-bud!AG19/total!$P$2*total!$R$2</f>
        <v>-146439.30060000005</v>
      </c>
      <c r="AH19" s="214">
        <f>fcst!AH19-bud!AH19/total!$P$2*total!$R$2</f>
        <v>-40382.131900742141</v>
      </c>
      <c r="AI19" s="214">
        <f>fcst!AI19-bud!AI19/total!$P$2*total!$R$2</f>
        <v>-146439.30060000005</v>
      </c>
      <c r="AJ19" s="214">
        <f>fcst!AJ19-bud!AJ19/total!$P$2*total!$R$2</f>
        <v>-146439.30060000005</v>
      </c>
      <c r="AK19" s="214">
        <f>fcst!AK19-bud!AK19/total!$P$2*total!$R$2</f>
        <v>-40382.131900742141</v>
      </c>
      <c r="AL19" s="214">
        <f>fcst!AL19-bud!AL19/total!$P$2*total!$R$2</f>
        <v>16270.699399999952</v>
      </c>
      <c r="AM19" s="214">
        <f>fcst!AM19-bud!AM19/total!$P$2*total!$R$2</f>
        <v>-146439.30060000005</v>
      </c>
      <c r="AN19" s="214">
        <f>fcst!AN19-bud!AN19/total!$P$2*total!$R$2</f>
        <v>-40382.131900742141</v>
      </c>
      <c r="AO19" s="214">
        <f>fcst!AO19-bud!AO19/total!$P$2*total!$R$2</f>
        <v>-146439.30060000005</v>
      </c>
      <c r="AP19" s="9">
        <f t="shared" si="3"/>
        <v>-542524.47872727318</v>
      </c>
      <c r="AQ19" s="9">
        <f t="shared" si="4"/>
        <v>-148885.52616602922</v>
      </c>
      <c r="AR19" s="9">
        <f t="shared" si="5"/>
        <v>-379814.47872727318</v>
      </c>
    </row>
    <row r="20" spans="1:44">
      <c r="A20" t="str">
        <f>fcst!A20</f>
        <v>ИП Бабарскова Екатерина Николаевна</v>
      </c>
      <c r="B20">
        <f>'sales bud'!B19</f>
        <v>0</v>
      </c>
      <c r="C20" s="214">
        <f>fcst!C20-bud!C20/total!$P$2*total!$Q$2</f>
        <v>0</v>
      </c>
      <c r="D20" s="214">
        <f>fcst!D20-bud!D20/total!$P$2*total!$Q$2</f>
        <v>0</v>
      </c>
      <c r="E20" s="214">
        <f>fcst!E21-bud!E20/total!$P$2*total!$Q$2</f>
        <v>-212621.74382022474</v>
      </c>
      <c r="F20" s="214">
        <f>fcst!F20-bud!F20/total!$P$2*total!$Q$2</f>
        <v>565531.53399999975</v>
      </c>
      <c r="G20" s="214">
        <f>fcst!G20-bud!G20/total!$P$2*total!$Q$2</f>
        <v>215979.19249999992</v>
      </c>
      <c r="H20" s="214">
        <f>fcst!H20-bud!H20/total!$P$2*total!$Q$2</f>
        <v>565531.53399999975</v>
      </c>
      <c r="I20" s="214">
        <f>fcst!I20-bud!I20/total!$P$2*total!$Q$2</f>
        <v>-375115.39800000063</v>
      </c>
      <c r="J20" s="214">
        <f>fcst!J20-bud!J20/total!$P$2*total!$Q$2</f>
        <v>-95368.402500000317</v>
      </c>
      <c r="K20" s="214">
        <f>fcst!K20-bud!K20/total!$P$2*total!$Q$2</f>
        <v>-375115.39800000063</v>
      </c>
      <c r="L20" s="214">
        <f>fcst!L20-bud!L20/total!$P$2*total!$Q$2</f>
        <v>792764.06799999962</v>
      </c>
      <c r="M20" s="214">
        <f>fcst!M20-bud!M20/total!$P$2*total!$Q$2</f>
        <v>290467.3449999998</v>
      </c>
      <c r="N20" s="214">
        <f>fcst!N20-bud!N20/total!$P$2*total!$Q$2</f>
        <v>603221.81799999962</v>
      </c>
      <c r="O20" s="214">
        <f>fcst!O20-bud!O20/total!$P$2*total!$Q$2</f>
        <v>259388.06799999962</v>
      </c>
      <c r="P20" s="214">
        <f>fcst!P20-bud!P20/total!$P$2*total!$Q$2</f>
        <v>110734.63499999978</v>
      </c>
      <c r="Q20" s="214">
        <f>fcst!Q20-bud!Q20/total!$P$2*total!$Q$2</f>
        <v>426118.06799999962</v>
      </c>
      <c r="R20" s="214">
        <f>fcst!R20-bud!R20/total!$P$2*total!$Q$2</f>
        <v>98605.567999999621</v>
      </c>
      <c r="S20" s="214">
        <f>fcst!S20-bud!S20/total!$P$2*total!$Q$2</f>
        <v>49798.654999999766</v>
      </c>
      <c r="T20" s="214">
        <f>fcst!T20-bud!T20/total!$P$2*total!$Q$2</f>
        <v>-63874.432000000379</v>
      </c>
      <c r="U20" s="9">
        <f t="shared" si="0"/>
        <v>1341173.839999998</v>
      </c>
      <c r="V20" s="9">
        <f t="shared" si="1"/>
        <v>571611.424999999</v>
      </c>
      <c r="W20" s="9">
        <f t="shared" si="2"/>
        <v>943259.84617977322</v>
      </c>
      <c r="X20" s="214">
        <f>fcst!X20-bud!X20/total!$P$2*total!$R$2</f>
        <v>-140456.61000000002</v>
      </c>
      <c r="Y20" s="214">
        <f>fcst!Y20-bud!Y20/total!$P$2*total!$R$2</f>
        <v>-43593.995212120317</v>
      </c>
      <c r="Z20" s="214">
        <f>fcst!Z20-bud!Z20/total!$P$2*total!$R$2</f>
        <v>-140456.61000000002</v>
      </c>
      <c r="AA20" s="214">
        <f>fcst!AA20-bud!AA20/total!$P$2*total!$R$2</f>
        <v>-377508.33000000007</v>
      </c>
      <c r="AB20" s="214">
        <f>fcst!AB20-bud!AB20/total!$P$2*total!$R$2</f>
        <v>-117215.37897649608</v>
      </c>
      <c r="AC20" s="214">
        <f>fcst!AC20-bud!AC20/total!$P$2*total!$R$2</f>
        <v>-377508.33000000007</v>
      </c>
      <c r="AD20" s="214">
        <f>fcst!AD20-bud!AD20/total!$P$2*total!$R$2</f>
        <v>-309810.33000000007</v>
      </c>
      <c r="AE20" s="214">
        <f>fcst!AE20-bud!AE20/total!$P$2*total!$R$2</f>
        <v>-96276.009879234611</v>
      </c>
      <c r="AF20" s="214">
        <f>fcst!AF20-bud!AF20/total!$P$2*total!$R$2</f>
        <v>-309810.33000000007</v>
      </c>
      <c r="AG20" s="214">
        <f>fcst!AG20-bud!AG20/total!$P$2*total!$R$2</f>
        <v>-138035.61000000002</v>
      </c>
      <c r="AH20" s="214">
        <f>fcst!AH20-bud!AH20/total!$P$2*total!$R$2</f>
        <v>-42845.166404999422</v>
      </c>
      <c r="AI20" s="214">
        <f>fcst!AI20-bud!AI20/total!$P$2*total!$R$2</f>
        <v>-138035.61000000002</v>
      </c>
      <c r="AJ20" s="214">
        <f>fcst!AJ20-bud!AJ20/total!$P$2*total!$R$2</f>
        <v>-184318.11000000002</v>
      </c>
      <c r="AK20" s="214">
        <f>fcst!AK20-bud!AK20/total!$P$2*total!$R$2</f>
        <v>-57160.6018719852</v>
      </c>
      <c r="AL20" s="214">
        <f>fcst!AL20-bud!AL20/total!$P$2*total!$R$2</f>
        <v>20479.889999999985</v>
      </c>
      <c r="AM20" s="214">
        <f>fcst!AM20-bud!AM20/total!$P$2*total!$R$2</f>
        <v>-184318.11000000002</v>
      </c>
      <c r="AN20" s="214">
        <f>fcst!AN20-bud!AN20/total!$P$2*total!$R$2</f>
        <v>-57160.6018719852</v>
      </c>
      <c r="AO20" s="214">
        <f>fcst!AO20-bud!AO20/total!$P$2*total!$R$2</f>
        <v>-184318.11000000002</v>
      </c>
      <c r="AP20" s="9">
        <f t="shared" si="3"/>
        <v>-1334447.1000000003</v>
      </c>
      <c r="AQ20" s="9">
        <f t="shared" si="4"/>
        <v>-414251.75421682082</v>
      </c>
      <c r="AR20" s="9">
        <f t="shared" si="5"/>
        <v>-1129649.1000000001</v>
      </c>
    </row>
    <row r="21" spans="1:44">
      <c r="A21" t="str">
        <f>fcst!A21</f>
        <v>ИП Брюкова Анна Александровна</v>
      </c>
      <c r="B21">
        <f>'sales bud'!B20</f>
        <v>0</v>
      </c>
      <c r="C21" s="214">
        <f>fcst!C21-bud!C21/total!$P$2*total!$Q$2</f>
        <v>0</v>
      </c>
      <c r="D21" s="214">
        <f>fcst!D21-bud!D21/total!$P$2*total!$Q$2</f>
        <v>0</v>
      </c>
      <c r="E21" s="214">
        <f>fcst!E22-bud!E21/total!$P$2*total!$Q$2</f>
        <v>0</v>
      </c>
      <c r="F21" s="214">
        <f>fcst!F21-bud!F21/total!$P$2*total!$Q$2</f>
        <v>-47997.45719999999</v>
      </c>
      <c r="G21" s="214">
        <f>fcst!G21-bud!G21/total!$P$2*total!$Q$2</f>
        <v>-14841.514285714287</v>
      </c>
      <c r="H21" s="214">
        <f>fcst!H21-bud!H21/total!$P$2*total!$Q$2</f>
        <v>-47997.45719999999</v>
      </c>
      <c r="I21" s="214">
        <f>fcst!I21-bud!I21/total!$P$2*total!$Q$2</f>
        <v>-95994.91439999998</v>
      </c>
      <c r="J21" s="214">
        <f>fcst!J21-bud!J21/total!$P$2*total!$Q$2</f>
        <v>-29683.028571428575</v>
      </c>
      <c r="K21" s="214">
        <f>fcst!K21-bud!K21/total!$P$2*total!$Q$2</f>
        <v>-95994.91439999998</v>
      </c>
      <c r="L21" s="214">
        <f>fcst!L21-bud!L21/total!$P$2*total!$Q$2</f>
        <v>66445.628400000045</v>
      </c>
      <c r="M21" s="214">
        <f>fcst!M21-bud!M21/total!$P$2*total!$Q$2</f>
        <v>32892.747142857144</v>
      </c>
      <c r="N21" s="214">
        <f>fcst!N21-bud!N21/total!$P$2*total!$Q$2</f>
        <v>5945.6284000000451</v>
      </c>
      <c r="O21" s="214">
        <f>fcst!O21-bud!O21/total!$P$2*total!$Q$2</f>
        <v>7423.6284000000451</v>
      </c>
      <c r="P21" s="214">
        <f>fcst!P21-bud!P21/total!$P$2*total!$Q$2</f>
        <v>12875.937142857154</v>
      </c>
      <c r="Q21" s="214">
        <f>fcst!Q21-bud!Q21/total!$P$2*total!$Q$2</f>
        <v>7423.6284000000451</v>
      </c>
      <c r="R21" s="214">
        <f>fcst!R21-bud!R21/total!$P$2*total!$Q$2</f>
        <v>-47997.45719999999</v>
      </c>
      <c r="S21" s="214">
        <f>fcst!S21-bud!S21/total!$P$2*total!$Q$2</f>
        <v>-14841.514285714287</v>
      </c>
      <c r="T21" s="214">
        <f>fcst!T21-bud!T21/total!$P$2*total!$Q$2</f>
        <v>-47997.45719999999</v>
      </c>
      <c r="U21" s="9">
        <f t="shared" si="0"/>
        <v>-118120.57199999985</v>
      </c>
      <c r="V21" s="9">
        <f t="shared" si="1"/>
        <v>-13597.372857142853</v>
      </c>
      <c r="W21" s="9">
        <f t="shared" si="2"/>
        <v>-178620.57199999987</v>
      </c>
      <c r="X21" s="214">
        <f>fcst!X21-bud!X21/total!$P$2*total!$R$2</f>
        <v>-50477.417999999983</v>
      </c>
      <c r="Y21" s="214">
        <f>fcst!Y21-bud!Y21/total!$P$2*total!$R$2</f>
        <v>-14470.919302909091</v>
      </c>
      <c r="Z21" s="214">
        <f>fcst!Z21-bud!Z21/total!$P$2*total!$R$2</f>
        <v>-50477.417999999983</v>
      </c>
      <c r="AA21" s="214">
        <f>fcst!AA21-bud!AA21/total!$P$2*total!$R$2</f>
        <v>-151432.25399999993</v>
      </c>
      <c r="AB21" s="214">
        <f>fcst!AB21-bud!AB21/total!$P$2*total!$R$2</f>
        <v>-43412.757908727261</v>
      </c>
      <c r="AC21" s="214">
        <f>fcst!AC21-bud!AC21/total!$P$2*total!$R$2</f>
        <v>-151432.25399999993</v>
      </c>
      <c r="AD21" s="214">
        <f>fcst!AD21-bud!AD21/total!$P$2*total!$R$2</f>
        <v>-100954.83599999997</v>
      </c>
      <c r="AE21" s="214">
        <f>fcst!AE21-bud!AE21/total!$P$2*total!$R$2</f>
        <v>-28941.838605818182</v>
      </c>
      <c r="AF21" s="214">
        <f>fcst!AF21-bud!AF21/total!$P$2*total!$R$2</f>
        <v>-100954.83599999997</v>
      </c>
      <c r="AG21" s="214">
        <f>fcst!AG21-bud!AG21/total!$P$2*total!$R$2</f>
        <v>-100954.83599999997</v>
      </c>
      <c r="AH21" s="214">
        <f>fcst!AH21-bud!AH21/total!$P$2*total!$R$2</f>
        <v>-28941.838605818182</v>
      </c>
      <c r="AI21" s="214">
        <f>fcst!AI21-bud!AI21/total!$P$2*total!$R$2</f>
        <v>-100954.83599999997</v>
      </c>
      <c r="AJ21" s="214">
        <f>fcst!AJ21-bud!AJ21/total!$P$2*total!$R$2</f>
        <v>-50477.417999999983</v>
      </c>
      <c r="AK21" s="214">
        <f>fcst!AK21-bud!AK21/total!$P$2*total!$R$2</f>
        <v>-14470.919302909091</v>
      </c>
      <c r="AL21" s="214">
        <f>fcst!AL21-bud!AL21/total!$P$2*total!$R$2</f>
        <v>-50477.417999999983</v>
      </c>
      <c r="AM21" s="214">
        <f>fcst!AM21-bud!AM21/total!$P$2*total!$R$2</f>
        <v>-50477.417999999983</v>
      </c>
      <c r="AN21" s="214">
        <f>fcst!AN21-bud!AN21/total!$P$2*total!$R$2</f>
        <v>-14470.919302909091</v>
      </c>
      <c r="AO21" s="214">
        <f>fcst!AO21-bud!AO21/total!$P$2*total!$R$2</f>
        <v>-50477.417999999983</v>
      </c>
      <c r="AP21" s="9">
        <f t="shared" si="3"/>
        <v>-504774.17999999982</v>
      </c>
      <c r="AQ21" s="9">
        <f t="shared" si="4"/>
        <v>-144709.19302909091</v>
      </c>
      <c r="AR21" s="9">
        <f t="shared" si="5"/>
        <v>-504774.17999999982</v>
      </c>
    </row>
    <row r="22" spans="1:44">
      <c r="A22" t="str">
        <f>fcst!A22</f>
        <v>ИП Гончаров Андрей Михайлович</v>
      </c>
      <c r="B22">
        <f>'sales bud'!B21</f>
        <v>0</v>
      </c>
      <c r="C22" s="214">
        <f>fcst!C22-bud!C22/total!$P$2*total!$Q$2</f>
        <v>0</v>
      </c>
      <c r="D22" s="214">
        <f>fcst!D22-bud!D22/total!$P$2*total!$Q$2</f>
        <v>0</v>
      </c>
      <c r="E22" s="214">
        <f>fcst!E23-bud!E22/total!$P$2*total!$Q$2</f>
        <v>0</v>
      </c>
      <c r="F22" s="214">
        <f>fcst!F22-bud!F22/total!$P$2*total!$Q$2</f>
        <v>-145120.77888</v>
      </c>
      <c r="G22" s="214">
        <f>fcst!G22-bud!G22/total!$P$2*total!$Q$2</f>
        <v>-41704.274542857143</v>
      </c>
      <c r="H22" s="214">
        <f>fcst!H22-bud!H22/total!$P$2*total!$Q$2</f>
        <v>-145120.77888</v>
      </c>
      <c r="I22" s="214">
        <f>fcst!I22-bud!I22/total!$P$2*total!$Q$2</f>
        <v>-362801.9472</v>
      </c>
      <c r="J22" s="214">
        <f>fcst!J22-bud!J22/total!$P$2*total!$Q$2</f>
        <v>-104260.68635714285</v>
      </c>
      <c r="K22" s="214">
        <f>fcst!K22-bud!K22/total!$P$2*total!$Q$2</f>
        <v>-362801.9472</v>
      </c>
      <c r="L22" s="214">
        <f>fcst!L22-bud!L22/total!$P$2*total!$Q$2</f>
        <v>-362801.9472</v>
      </c>
      <c r="M22" s="214">
        <f>fcst!M22-bud!M22/total!$P$2*total!$Q$2</f>
        <v>-104260.68635714285</v>
      </c>
      <c r="N22" s="214">
        <f>fcst!N22-bud!N22/total!$P$2*total!$Q$2</f>
        <v>-362801.9472</v>
      </c>
      <c r="O22" s="214">
        <f>fcst!O22-bud!O22/total!$P$2*total!$Q$2</f>
        <v>-362801.9472</v>
      </c>
      <c r="P22" s="214">
        <f>fcst!P22-bud!P22/total!$P$2*total!$Q$2</f>
        <v>-104260.68635714285</v>
      </c>
      <c r="Q22" s="214">
        <f>fcst!Q22-bud!Q22/total!$P$2*total!$Q$2</f>
        <v>-362801.9472</v>
      </c>
      <c r="R22" s="214">
        <f>fcst!R22-bud!R22/total!$P$2*total!$Q$2</f>
        <v>-217681.16832000003</v>
      </c>
      <c r="S22" s="214">
        <f>fcst!S22-bud!S22/total!$P$2*total!$Q$2</f>
        <v>-62556.411814285762</v>
      </c>
      <c r="T22" s="214">
        <f>fcst!T22-bud!T22/total!$P$2*total!$Q$2</f>
        <v>-217681.16832000003</v>
      </c>
      <c r="U22" s="9">
        <f t="shared" si="0"/>
        <v>-1451207.7888</v>
      </c>
      <c r="V22" s="9">
        <f t="shared" si="1"/>
        <v>-417042.74542857148</v>
      </c>
      <c r="W22" s="9">
        <f t="shared" si="2"/>
        <v>-1451207.7888</v>
      </c>
      <c r="X22" s="214">
        <f>fcst!X22-bud!X22/total!$P$2*total!$R$2</f>
        <v>0</v>
      </c>
      <c r="Y22" s="214">
        <f>fcst!Y22-bud!Y22/total!$P$2*total!$R$2</f>
        <v>0</v>
      </c>
      <c r="Z22" s="214">
        <f>fcst!Z22-bud!Z22/total!$P$2*total!$R$2</f>
        <v>0</v>
      </c>
      <c r="AA22" s="214">
        <f>fcst!AA22-bud!AA22/total!$P$2*total!$R$2</f>
        <v>0</v>
      </c>
      <c r="AB22" s="214">
        <f>fcst!AB22-bud!AB22/total!$P$2*total!$R$2</f>
        <v>0</v>
      </c>
      <c r="AC22" s="214">
        <f>fcst!AC22-bud!AC22/total!$P$2*total!$R$2</f>
        <v>0</v>
      </c>
      <c r="AD22" s="214">
        <f>fcst!AD22-bud!AD22/total!$P$2*total!$R$2</f>
        <v>0</v>
      </c>
      <c r="AE22" s="214">
        <f>fcst!AE22-bud!AE22/total!$P$2*total!$R$2</f>
        <v>0</v>
      </c>
      <c r="AF22" s="214">
        <f>fcst!AF22-bud!AF22/total!$P$2*total!$R$2</f>
        <v>0</v>
      </c>
      <c r="AG22" s="214">
        <f>fcst!AG22-bud!AG22/total!$P$2*total!$R$2</f>
        <v>0</v>
      </c>
      <c r="AH22" s="214">
        <f>fcst!AH22-bud!AH22/total!$P$2*total!$R$2</f>
        <v>0</v>
      </c>
      <c r="AI22" s="214">
        <f>fcst!AI22-bud!AI22/total!$P$2*total!$R$2</f>
        <v>0</v>
      </c>
      <c r="AJ22" s="214">
        <f>fcst!AJ22-bud!AJ22/total!$P$2*total!$R$2</f>
        <v>0</v>
      </c>
      <c r="AK22" s="214">
        <f>fcst!AK22-bud!AK22/total!$P$2*total!$R$2</f>
        <v>0</v>
      </c>
      <c r="AL22" s="214">
        <f>fcst!AL22-bud!AL22/total!$P$2*total!$R$2</f>
        <v>0</v>
      </c>
      <c r="AM22" s="214">
        <f>fcst!AM22-bud!AM22/total!$P$2*total!$R$2</f>
        <v>0</v>
      </c>
      <c r="AN22" s="214">
        <f>fcst!AN22-bud!AN22/total!$P$2*total!$R$2</f>
        <v>0</v>
      </c>
      <c r="AO22" s="214">
        <f>fcst!AO22-bud!AO22/total!$P$2*total!$R$2</f>
        <v>0</v>
      </c>
      <c r="AP22" s="9">
        <f t="shared" si="3"/>
        <v>0</v>
      </c>
      <c r="AQ22" s="9">
        <f t="shared" si="4"/>
        <v>0</v>
      </c>
      <c r="AR22" s="9">
        <f t="shared" si="5"/>
        <v>0</v>
      </c>
    </row>
    <row r="23" spans="1:44">
      <c r="A23" t="str">
        <f>fcst!A23</f>
        <v>ИП Гультяев Виталий Анатольевич</v>
      </c>
      <c r="B23">
        <f>'sales bud'!B22</f>
        <v>0</v>
      </c>
      <c r="C23" s="214">
        <f>fcst!C23-bud!C23/total!$P$2*total!$Q$2</f>
        <v>0</v>
      </c>
      <c r="D23" s="214">
        <f>fcst!D23-bud!D23/total!$P$2*total!$Q$2</f>
        <v>0</v>
      </c>
      <c r="E23" s="214">
        <f>fcst!E24-bud!E23/total!$P$2*total!$Q$2</f>
        <v>53892.24</v>
      </c>
      <c r="F23" s="214">
        <f>fcst!F23-bud!F23/total!$P$2*total!$Q$2</f>
        <v>0</v>
      </c>
      <c r="G23" s="214">
        <f>fcst!G23-bud!G23/total!$P$2*total!$Q$2</f>
        <v>0</v>
      </c>
      <c r="H23" s="214">
        <f>fcst!H23-bud!H23/total!$P$2*total!$Q$2</f>
        <v>0</v>
      </c>
      <c r="I23" s="214">
        <f>fcst!I23-bud!I23/total!$P$2*total!$Q$2</f>
        <v>0</v>
      </c>
      <c r="J23" s="214">
        <f>fcst!J23-bud!J23/total!$P$2*total!$Q$2</f>
        <v>0</v>
      </c>
      <c r="K23" s="214">
        <f>fcst!K23-bud!K23/total!$P$2*total!$Q$2</f>
        <v>0</v>
      </c>
      <c r="L23" s="214">
        <f>fcst!L23-bud!L23/total!$P$2*total!$Q$2</f>
        <v>0</v>
      </c>
      <c r="M23" s="214">
        <f>fcst!M23-bud!M23/total!$P$2*total!$Q$2</f>
        <v>0</v>
      </c>
      <c r="N23" s="214">
        <f>fcst!N23-bud!N23/total!$P$2*total!$Q$2</f>
        <v>0</v>
      </c>
      <c r="O23" s="214">
        <f>fcst!O23-bud!O23/total!$P$2*total!$Q$2</f>
        <v>0</v>
      </c>
      <c r="P23" s="214">
        <f>fcst!P23-bud!P23/total!$P$2*total!$Q$2</f>
        <v>0</v>
      </c>
      <c r="Q23" s="214">
        <f>fcst!Q23-bud!Q23/total!$P$2*total!$Q$2</f>
        <v>0</v>
      </c>
      <c r="R23" s="214">
        <f>fcst!R23-bud!R23/total!$P$2*total!$Q$2</f>
        <v>0</v>
      </c>
      <c r="S23" s="214">
        <f>fcst!S23-bud!S23/total!$P$2*total!$Q$2</f>
        <v>0</v>
      </c>
      <c r="T23" s="214">
        <f>fcst!T23-bud!T23/total!$P$2*total!$Q$2</f>
        <v>0</v>
      </c>
      <c r="U23" s="9">
        <f t="shared" si="0"/>
        <v>0</v>
      </c>
      <c r="V23" s="9">
        <f t="shared" si="1"/>
        <v>0</v>
      </c>
      <c r="W23" s="9">
        <f t="shared" si="2"/>
        <v>53892.24</v>
      </c>
      <c r="X23" s="214">
        <f>fcst!X23-bud!X23/total!$P$2*total!$R$2</f>
        <v>0</v>
      </c>
      <c r="Y23" s="214">
        <f>fcst!Y23-bud!Y23/total!$P$2*total!$R$2</f>
        <v>0</v>
      </c>
      <c r="Z23" s="214">
        <f>fcst!Z23-bud!Z23/total!$P$2*total!$R$2</f>
        <v>0</v>
      </c>
      <c r="AA23" s="214">
        <f>fcst!AA23-bud!AA23/total!$P$2*total!$R$2</f>
        <v>0</v>
      </c>
      <c r="AB23" s="214">
        <f>fcst!AB23-bud!AB23/total!$P$2*total!$R$2</f>
        <v>0</v>
      </c>
      <c r="AC23" s="214">
        <f>fcst!AC23-bud!AC23/total!$P$2*total!$R$2</f>
        <v>0</v>
      </c>
      <c r="AD23" s="214">
        <f>fcst!AD23-bud!AD23/total!$P$2*total!$R$2</f>
        <v>0</v>
      </c>
      <c r="AE23" s="214">
        <f>fcst!AE23-bud!AE23/total!$P$2*total!$R$2</f>
        <v>0</v>
      </c>
      <c r="AF23" s="214">
        <f>fcst!AF23-bud!AF23/total!$P$2*total!$R$2</f>
        <v>0</v>
      </c>
      <c r="AG23" s="214">
        <f>fcst!AG23-bud!AG23/total!$P$2*total!$R$2</f>
        <v>0</v>
      </c>
      <c r="AH23" s="214">
        <f>fcst!AH23-bud!AH23/total!$P$2*total!$R$2</f>
        <v>0</v>
      </c>
      <c r="AI23" s="214">
        <f>fcst!AI23-bud!AI23/total!$P$2*total!$R$2</f>
        <v>0</v>
      </c>
      <c r="AJ23" s="214">
        <f>fcst!AJ23-bud!AJ23/total!$P$2*total!$R$2</f>
        <v>0</v>
      </c>
      <c r="AK23" s="214">
        <f>fcst!AK23-bud!AK23/total!$P$2*total!$R$2</f>
        <v>0</v>
      </c>
      <c r="AL23" s="214">
        <f>fcst!AL23-bud!AL23/total!$P$2*total!$R$2</f>
        <v>0</v>
      </c>
      <c r="AM23" s="214">
        <f>fcst!AM23-bud!AM23/total!$P$2*total!$R$2</f>
        <v>0</v>
      </c>
      <c r="AN23" s="214">
        <f>fcst!AN23-bud!AN23/total!$P$2*total!$R$2</f>
        <v>0</v>
      </c>
      <c r="AO23" s="214">
        <f>fcst!AO23-bud!AO23/total!$P$2*total!$R$2</f>
        <v>0</v>
      </c>
      <c r="AP23" s="9">
        <f t="shared" si="3"/>
        <v>0</v>
      </c>
      <c r="AQ23" s="9">
        <f t="shared" si="4"/>
        <v>0</v>
      </c>
      <c r="AR23" s="9">
        <f t="shared" si="5"/>
        <v>0</v>
      </c>
    </row>
    <row r="24" spans="1:44">
      <c r="A24" t="str">
        <f>fcst!A24</f>
        <v>ИП Давыдов Али Косимович</v>
      </c>
      <c r="B24">
        <f>'sales bud'!B23</f>
        <v>0</v>
      </c>
      <c r="C24" s="214">
        <f>fcst!C24-bud!C24/total!$P$2*total!$Q$2</f>
        <v>0</v>
      </c>
      <c r="D24" s="214">
        <f>fcst!D24-bud!D24/total!$P$2*total!$Q$2</f>
        <v>0</v>
      </c>
      <c r="E24" s="214">
        <f>fcst!E25-bud!E24/total!$P$2*total!$Q$2</f>
        <v>-24282.512359550565</v>
      </c>
      <c r="F24" s="214">
        <f>fcst!F24-bud!F24/total!$P$2*total!$Q$2</f>
        <v>0</v>
      </c>
      <c r="G24" s="214">
        <f>fcst!G24-bud!G24/total!$P$2*total!$Q$2</f>
        <v>0</v>
      </c>
      <c r="H24" s="214">
        <f>fcst!H24-bud!H24/total!$P$2*total!$Q$2</f>
        <v>0</v>
      </c>
      <c r="I24" s="214">
        <f>fcst!I24-bud!I24/total!$P$2*total!$Q$2</f>
        <v>39475.698999999935</v>
      </c>
      <c r="J24" s="214">
        <f>fcst!J24-bud!J24/total!$P$2*total!$Q$2</f>
        <v>19489.90714285709</v>
      </c>
      <c r="K24" s="214">
        <f>fcst!K24-bud!K24/total!$P$2*total!$Q$2</f>
        <v>39475.698999999935</v>
      </c>
      <c r="L24" s="214">
        <f>fcst!L24-bud!L24/total!$P$2*total!$Q$2</f>
        <v>193025.69899999994</v>
      </c>
      <c r="M24" s="214">
        <f>fcst!M24-bud!M24/total!$P$2*total!$Q$2</f>
        <v>73938.257142857081</v>
      </c>
      <c r="N24" s="214">
        <f>fcst!N24-bud!N24/total!$P$2*total!$Q$2</f>
        <v>93135.428999999916</v>
      </c>
      <c r="O24" s="214">
        <f>fcst!O24-bud!O24/total!$P$2*total!$Q$2</f>
        <v>-196574.30100000006</v>
      </c>
      <c r="P24" s="214">
        <f>fcst!P24-bud!P24/total!$P$2*total!$Q$2</f>
        <v>-60783.642857142913</v>
      </c>
      <c r="Q24" s="214">
        <f>fcst!Q24-bud!Q24/total!$P$2*total!$Q$2</f>
        <v>-196574.30100000006</v>
      </c>
      <c r="R24" s="214">
        <f>fcst!R24-bud!R24/total!$P$2*total!$Q$2</f>
        <v>-65524.767000000029</v>
      </c>
      <c r="S24" s="214">
        <f>fcst!S24-bud!S24/total!$P$2*total!$Q$2</f>
        <v>-20261.214285714304</v>
      </c>
      <c r="T24" s="214">
        <f>fcst!T24-bud!T24/total!$P$2*total!$Q$2</f>
        <v>-65524.767000000029</v>
      </c>
      <c r="U24" s="9">
        <f t="shared" si="0"/>
        <v>-29597.670000000224</v>
      </c>
      <c r="V24" s="9">
        <f t="shared" si="1"/>
        <v>12383.307142856953</v>
      </c>
      <c r="W24" s="9">
        <f t="shared" si="2"/>
        <v>-153770.45235955081</v>
      </c>
      <c r="X24" s="214">
        <f>fcst!X24-bud!X24/total!$P$2*total!$R$2</f>
        <v>49113.000000000007</v>
      </c>
      <c r="Y24" s="214">
        <f>fcst!Y24-bud!Y24/total!$P$2*total!$R$2</f>
        <v>15186.45640074213</v>
      </c>
      <c r="Z24" s="214">
        <f>fcst!Z24-bud!Z24/total!$P$2*total!$R$2</f>
        <v>49113.000000000007</v>
      </c>
      <c r="AA24" s="214">
        <f>fcst!AA24-bud!AA24/total!$P$2*total!$R$2</f>
        <v>133301.16000000003</v>
      </c>
      <c r="AB24" s="214">
        <f>fcst!AB24-bud!AB24/total!$P$2*total!$R$2</f>
        <v>41218.664192949967</v>
      </c>
      <c r="AC24" s="214">
        <f>fcst!AC24-bud!AC24/total!$P$2*total!$R$2</f>
        <v>133301.16000000003</v>
      </c>
      <c r="AD24" s="214">
        <f>fcst!AD24-bud!AD24/total!$P$2*total!$R$2</f>
        <v>-63150.840000000004</v>
      </c>
      <c r="AE24" s="214">
        <f>fcst!AE24-bud!AE24/total!$P$2*total!$R$2</f>
        <v>-19527.161410018554</v>
      </c>
      <c r="AF24" s="214">
        <f>fcst!AF24-bud!AF24/total!$P$2*total!$R$2</f>
        <v>-63150.840000000004</v>
      </c>
      <c r="AG24" s="214">
        <f>fcst!AG24-bud!AG24/total!$P$2*total!$R$2</f>
        <v>-63150.840000000004</v>
      </c>
      <c r="AH24" s="214">
        <f>fcst!AH24-bud!AH24/total!$P$2*total!$R$2</f>
        <v>-19527.161410018554</v>
      </c>
      <c r="AI24" s="214">
        <f>fcst!AI24-bud!AI24/total!$P$2*total!$R$2</f>
        <v>-63150.840000000004</v>
      </c>
      <c r="AJ24" s="214">
        <f>fcst!AJ24-bud!AJ24/total!$P$2*total!$R$2</f>
        <v>-21050.280000000002</v>
      </c>
      <c r="AK24" s="214">
        <f>fcst!AK24-bud!AK24/total!$P$2*total!$R$2</f>
        <v>-6509.0538033395187</v>
      </c>
      <c r="AL24" s="214">
        <f>fcst!AL24-bud!AL24/total!$P$2*total!$R$2</f>
        <v>2338.7199999999975</v>
      </c>
      <c r="AM24" s="214">
        <f>fcst!AM24-bud!AM24/total!$P$2*total!$R$2</f>
        <v>0</v>
      </c>
      <c r="AN24" s="214">
        <f>fcst!AN24-bud!AN24/total!$P$2*total!$R$2</f>
        <v>0</v>
      </c>
      <c r="AO24" s="214">
        <f>fcst!AO24-bud!AO24/total!$P$2*total!$R$2</f>
        <v>0</v>
      </c>
      <c r="AP24" s="9">
        <f t="shared" si="3"/>
        <v>35062.200000000026</v>
      </c>
      <c r="AQ24" s="9">
        <f t="shared" si="4"/>
        <v>10841.743970315469</v>
      </c>
      <c r="AR24" s="9">
        <f t="shared" si="5"/>
        <v>58451.200000000026</v>
      </c>
    </row>
    <row r="25" spans="1:44">
      <c r="A25" t="str">
        <f>fcst!A25</f>
        <v>ИП Жукова Мария Ивановна</v>
      </c>
      <c r="B25">
        <f>'sales bud'!B24</f>
        <v>0</v>
      </c>
      <c r="C25" s="214">
        <f>fcst!C25-bud!C25/total!$P$2*total!$Q$2</f>
        <v>0</v>
      </c>
      <c r="D25" s="214">
        <f>fcst!D25-bud!D25/total!$P$2*total!$Q$2</f>
        <v>0</v>
      </c>
      <c r="E25" s="214">
        <f>fcst!E26-bud!E25/total!$P$2*total!$Q$2</f>
        <v>604890</v>
      </c>
      <c r="F25" s="214">
        <f>fcst!F25-bud!F25/total!$P$2*total!$Q$2</f>
        <v>0</v>
      </c>
      <c r="G25" s="214">
        <f>fcst!G25-bud!G25/total!$P$2*total!$Q$2</f>
        <v>0</v>
      </c>
      <c r="H25" s="214">
        <f>fcst!H25-bud!H25/total!$P$2*total!$Q$2</f>
        <v>0</v>
      </c>
      <c r="I25" s="214">
        <f>fcst!I25-bud!I25/total!$P$2*total!$Q$2</f>
        <v>0</v>
      </c>
      <c r="J25" s="214">
        <f>fcst!J25-bud!J25/total!$P$2*total!$Q$2</f>
        <v>0</v>
      </c>
      <c r="K25" s="214">
        <f>fcst!K25-bud!K25/total!$P$2*total!$Q$2</f>
        <v>0</v>
      </c>
      <c r="L25" s="214">
        <f>fcst!L25-bud!L25/total!$P$2*total!$Q$2</f>
        <v>0</v>
      </c>
      <c r="M25" s="214">
        <f>fcst!M25-bud!M25/total!$P$2*total!$Q$2</f>
        <v>0</v>
      </c>
      <c r="N25" s="214">
        <f>fcst!N25-bud!N25/total!$P$2*total!$Q$2</f>
        <v>0</v>
      </c>
      <c r="O25" s="214">
        <f>fcst!O25-bud!O25/total!$P$2*total!$Q$2</f>
        <v>0</v>
      </c>
      <c r="P25" s="214">
        <f>fcst!P25-bud!P25/total!$P$2*total!$Q$2</f>
        <v>0</v>
      </c>
      <c r="Q25" s="214">
        <f>fcst!Q25-bud!Q25/total!$P$2*total!$Q$2</f>
        <v>0</v>
      </c>
      <c r="R25" s="214">
        <f>fcst!R25-bud!R25/total!$P$2*total!$Q$2</f>
        <v>0</v>
      </c>
      <c r="S25" s="214">
        <f>fcst!S25-bud!S25/total!$P$2*total!$Q$2</f>
        <v>0</v>
      </c>
      <c r="T25" s="214">
        <f>fcst!T25-bud!T25/total!$P$2*total!$Q$2</f>
        <v>0</v>
      </c>
      <c r="U25" s="9">
        <f t="shared" si="0"/>
        <v>0</v>
      </c>
      <c r="V25" s="9">
        <f t="shared" si="1"/>
        <v>0</v>
      </c>
      <c r="W25" s="9">
        <f t="shared" si="2"/>
        <v>604890</v>
      </c>
      <c r="X25" s="214">
        <f>fcst!X25-bud!X25/total!$P$2*total!$R$2</f>
        <v>0</v>
      </c>
      <c r="Y25" s="214">
        <f>fcst!Y25-bud!Y25/total!$P$2*total!$R$2</f>
        <v>0</v>
      </c>
      <c r="Z25" s="214">
        <f>fcst!Z25-bud!Z25/total!$P$2*total!$R$2</f>
        <v>0</v>
      </c>
      <c r="AA25" s="214">
        <f>fcst!AA25-bud!AA25/total!$P$2*total!$R$2</f>
        <v>0</v>
      </c>
      <c r="AB25" s="214">
        <f>fcst!AB25-bud!AB25/total!$P$2*total!$R$2</f>
        <v>0</v>
      </c>
      <c r="AC25" s="214">
        <f>fcst!AC25-bud!AC25/total!$P$2*total!$R$2</f>
        <v>0</v>
      </c>
      <c r="AD25" s="214">
        <f>fcst!AD25-bud!AD25/total!$P$2*total!$R$2</f>
        <v>0</v>
      </c>
      <c r="AE25" s="214">
        <f>fcst!AE25-bud!AE25/total!$P$2*total!$R$2</f>
        <v>0</v>
      </c>
      <c r="AF25" s="214">
        <f>fcst!AF25-bud!AF25/total!$P$2*total!$R$2</f>
        <v>0</v>
      </c>
      <c r="AG25" s="214">
        <f>fcst!AG25-bud!AG25/total!$P$2*total!$R$2</f>
        <v>0</v>
      </c>
      <c r="AH25" s="214">
        <f>fcst!AH25-bud!AH25/total!$P$2*total!$R$2</f>
        <v>0</v>
      </c>
      <c r="AI25" s="214">
        <f>fcst!AI25-bud!AI25/total!$P$2*total!$R$2</f>
        <v>0</v>
      </c>
      <c r="AJ25" s="214">
        <f>fcst!AJ25-bud!AJ25/total!$P$2*total!$R$2</f>
        <v>0</v>
      </c>
      <c r="AK25" s="214">
        <f>fcst!AK25-bud!AK25/total!$P$2*total!$R$2</f>
        <v>0</v>
      </c>
      <c r="AL25" s="214">
        <f>fcst!AL25-bud!AL25/total!$P$2*total!$R$2</f>
        <v>0</v>
      </c>
      <c r="AM25" s="214">
        <f>fcst!AM25-bud!AM25/total!$P$2*total!$R$2</f>
        <v>0</v>
      </c>
      <c r="AN25" s="214">
        <f>fcst!AN25-bud!AN25/total!$P$2*total!$R$2</f>
        <v>0</v>
      </c>
      <c r="AO25" s="214">
        <f>fcst!AO25-bud!AO25/total!$P$2*total!$R$2</f>
        <v>0</v>
      </c>
      <c r="AP25" s="9">
        <f t="shared" si="3"/>
        <v>0</v>
      </c>
      <c r="AQ25" s="9">
        <f t="shared" si="4"/>
        <v>0</v>
      </c>
      <c r="AR25" s="9">
        <f t="shared" si="5"/>
        <v>0</v>
      </c>
    </row>
    <row r="26" spans="1:44">
      <c r="A26" t="str">
        <f>fcst!A26</f>
        <v>ИП Журавлев Андрей  Васильевич</v>
      </c>
      <c r="B26">
        <f>'sales bud'!B25</f>
        <v>0</v>
      </c>
      <c r="C26" s="214">
        <f>fcst!C26-bud!C26/total!$P$2*total!$Q$2</f>
        <v>0</v>
      </c>
      <c r="D26" s="214">
        <f>fcst!D26-bud!D26/total!$P$2*total!$Q$2</f>
        <v>0</v>
      </c>
      <c r="E26" s="214">
        <f>fcst!E27-bud!E26/total!$P$2*total!$Q$2</f>
        <v>0</v>
      </c>
      <c r="F26" s="214">
        <f>fcst!F26-bud!F26/total!$P$2*total!$Q$2</f>
        <v>0</v>
      </c>
      <c r="G26" s="214">
        <f>fcst!G26-bud!G26/total!$P$2*total!$Q$2</f>
        <v>0</v>
      </c>
      <c r="H26" s="214">
        <f>fcst!H26-bud!H26/total!$P$2*total!$Q$2</f>
        <v>0</v>
      </c>
      <c r="I26" s="214">
        <f>fcst!I26-bud!I26/total!$P$2*total!$Q$2</f>
        <v>-1479320.3779200003</v>
      </c>
      <c r="J26" s="214">
        <f>fcst!J26-bud!J26/total!$P$2*total!$Q$2</f>
        <v>-371558.61712000007</v>
      </c>
      <c r="K26" s="214">
        <f>fcst!K26-bud!K26/total!$P$2*total!$Q$2</f>
        <v>1805690.09</v>
      </c>
      <c r="L26" s="214">
        <f>fcst!L26-bud!L26/total!$P$2*total!$Q$2</f>
        <v>556254.62207999965</v>
      </c>
      <c r="M26" s="214">
        <f>fcst!M26-bud!M26/total!$P$2*total!$Q$2</f>
        <v>247006.92287999997</v>
      </c>
      <c r="N26" s="214">
        <f>fcst!N26-bud!N26/total!$P$2*total!$Q$2</f>
        <v>392787.5</v>
      </c>
      <c r="O26" s="214">
        <f>fcst!O26-bud!O26/total!$P$2*total!$Q$2</f>
        <v>-739660.18896000017</v>
      </c>
      <c r="P26" s="214">
        <f>fcst!P26-bud!P26/total!$P$2*total!$Q$2</f>
        <v>-185779.30856000003</v>
      </c>
      <c r="Q26" s="214">
        <f>fcst!Q26-bud!Q26/total!$P$2*total!$Q$2</f>
        <v>-979320.37792000035</v>
      </c>
      <c r="R26" s="214">
        <f>fcst!R26-bud!R26/total!$P$2*total!$Q$2</f>
        <v>1748160</v>
      </c>
      <c r="S26" s="214">
        <f>fcst!S26-bud!S26/total!$P$2*total!$Q$2</f>
        <v>514785.16</v>
      </c>
      <c r="T26" s="214">
        <f>fcst!T26-bud!T26/total!$P$2*total!$Q$2</f>
        <v>-84820.377920000348</v>
      </c>
      <c r="U26" s="9">
        <f t="shared" si="0"/>
        <v>85434.055199999129</v>
      </c>
      <c r="V26" s="9">
        <f t="shared" si="1"/>
        <v>204454.15719999984</v>
      </c>
      <c r="W26" s="9">
        <f t="shared" si="2"/>
        <v>1134336.8341599992</v>
      </c>
      <c r="X26" s="214">
        <f>fcst!X26-bud!X26/total!$P$2*total!$R$2</f>
        <v>234101.45454545465</v>
      </c>
      <c r="Y26" s="214">
        <f>fcst!Y26-bud!Y26/total!$P$2*total!$R$2</f>
        <v>58798.901181224428</v>
      </c>
      <c r="Z26" s="214">
        <f>fcst!Z26-bud!Z26/total!$P$2*total!$R$2</f>
        <v>-478341.8010545455</v>
      </c>
      <c r="AA26" s="214">
        <f>fcst!AA26-bud!AA26/total!$P$2*total!$R$2</f>
        <v>443061.50768181816</v>
      </c>
      <c r="AB26" s="214">
        <f>fcst!AB26-bud!AB26/total!$P$2*total!$R$2</f>
        <v>111376.45443964709</v>
      </c>
      <c r="AC26" s="214">
        <f>fcst!AC26-bud!AC26/total!$P$2*total!$R$2</f>
        <v>936405.81818181858</v>
      </c>
      <c r="AD26" s="214">
        <f>fcst!AD26-bud!AD26/total!$P$2*total!$R$2</f>
        <v>-352619.51400000049</v>
      </c>
      <c r="AE26" s="214">
        <f>fcst!AE26-bud!AE26/total!$P$2*total!$R$2</f>
        <v>-88442.393888834558</v>
      </c>
      <c r="AF26" s="214">
        <f>fcst!AF26-bud!AF26/total!$P$2*total!$R$2</f>
        <v>305172.90000000008</v>
      </c>
      <c r="AG26" s="214">
        <f>fcst!AG26-bud!AG26/total!$P$2*total!$R$2</f>
        <v>-493344.31050000043</v>
      </c>
      <c r="AH26" s="214">
        <f>fcst!AH26-bud!AH26/total!$P$2*total!$R$2</f>
        <v>-123819.15028525062</v>
      </c>
      <c r="AI26" s="214">
        <f>fcst!AI26-bud!AI26/total!$P$2*total!$R$2</f>
        <v>-493344.31050000043</v>
      </c>
      <c r="AJ26" s="214">
        <f>fcst!AJ26-bud!AJ26/total!$P$2*total!$R$2</f>
        <v>81080.999999999985</v>
      </c>
      <c r="AK26" s="214">
        <f>fcst!AK26-bud!AK26/total!$P$2*total!$R$2</f>
        <v>20364.989683347623</v>
      </c>
      <c r="AL26" s="214">
        <f>fcst!AL26-bud!AL26/total!$P$2*total!$R$2</f>
        <v>-576711.41400000057</v>
      </c>
      <c r="AM26" s="214">
        <f>fcst!AM26-bud!AM26/total!$P$2*total!$R$2</f>
        <v>0</v>
      </c>
      <c r="AN26" s="214">
        <f>fcst!AN26-bud!AN26/total!$P$2*total!$R$2</f>
        <v>0</v>
      </c>
      <c r="AO26" s="214">
        <f>fcst!AO26-bud!AO26/total!$P$2*total!$R$2</f>
        <v>-493344.31050000043</v>
      </c>
      <c r="AP26" s="9">
        <f t="shared" si="3"/>
        <v>-87719.862272728133</v>
      </c>
      <c r="AQ26" s="9">
        <f t="shared" si="4"/>
        <v>-21721.198869866028</v>
      </c>
      <c r="AR26" s="9">
        <f t="shared" si="5"/>
        <v>-800163.11787272827</v>
      </c>
    </row>
    <row r="27" spans="1:44">
      <c r="A27" t="str">
        <f>fcst!A27</f>
        <v>ИП Зубова Татьяна Борисовна</v>
      </c>
      <c r="B27">
        <f>'sales bud'!B26</f>
        <v>0</v>
      </c>
      <c r="C27" s="214">
        <f>fcst!C27-bud!C27/total!$P$2*total!$Q$2</f>
        <v>0</v>
      </c>
      <c r="D27" s="214">
        <f>fcst!D27-bud!D27/total!$P$2*total!$Q$2</f>
        <v>0</v>
      </c>
      <c r="E27" s="214">
        <f>fcst!E28-bud!E27/total!$P$2*total!$Q$2</f>
        <v>89872.75</v>
      </c>
      <c r="F27" s="214">
        <f>fcst!F27-bud!F27/total!$P$2*total!$Q$2</f>
        <v>0</v>
      </c>
      <c r="G27" s="214">
        <f>fcst!G27-bud!G27/total!$P$2*total!$Q$2</f>
        <v>0</v>
      </c>
      <c r="H27" s="214">
        <f>fcst!H27-bud!H27/total!$P$2*total!$Q$2</f>
        <v>0</v>
      </c>
      <c r="I27" s="214">
        <f>fcst!I27-bud!I27/total!$P$2*total!$Q$2</f>
        <v>0</v>
      </c>
      <c r="J27" s="214">
        <f>fcst!J27-bud!J27/total!$P$2*total!$Q$2</f>
        <v>0</v>
      </c>
      <c r="K27" s="214">
        <f>fcst!K27-bud!K27/total!$P$2*total!$Q$2</f>
        <v>0</v>
      </c>
      <c r="L27" s="214">
        <f>fcst!L27-bud!L27/total!$P$2*total!$Q$2</f>
        <v>180455</v>
      </c>
      <c r="M27" s="214">
        <f>fcst!M27-bud!M27/total!$P$2*total!$Q$2</f>
        <v>69612.490000000005</v>
      </c>
      <c r="N27" s="214">
        <f>fcst!N27-bud!N27/total!$P$2*total!$Q$2</f>
        <v>180455</v>
      </c>
      <c r="O27" s="214">
        <f>fcst!O27-bud!O27/total!$P$2*total!$Q$2</f>
        <v>0</v>
      </c>
      <c r="P27" s="214">
        <f>fcst!P27-bud!P27/total!$P$2*total!$Q$2</f>
        <v>0</v>
      </c>
      <c r="Q27" s="214">
        <f>fcst!Q27-bud!Q27/total!$P$2*total!$Q$2</f>
        <v>0</v>
      </c>
      <c r="R27" s="214">
        <f>fcst!R27-bud!R27/total!$P$2*total!$Q$2</f>
        <v>418726</v>
      </c>
      <c r="S27" s="214">
        <f>fcst!S27-bud!S27/total!$P$2*total!$Q$2</f>
        <v>154006.76</v>
      </c>
      <c r="T27" s="214">
        <f>fcst!T27-bud!T27/total!$P$2*total!$Q$2</f>
        <v>418726</v>
      </c>
      <c r="U27" s="9">
        <f t="shared" si="0"/>
        <v>599181</v>
      </c>
      <c r="V27" s="9">
        <f t="shared" si="1"/>
        <v>223619.25</v>
      </c>
      <c r="W27" s="9">
        <f t="shared" si="2"/>
        <v>689053.75</v>
      </c>
      <c r="X27" s="214">
        <f>fcst!X27-bud!X27/total!$P$2*total!$R$2</f>
        <v>0</v>
      </c>
      <c r="Y27" s="214">
        <f>fcst!Y27-bud!Y27/total!$P$2*total!$R$2</f>
        <v>0</v>
      </c>
      <c r="Z27" s="214">
        <f>fcst!Z27-bud!Z27/total!$P$2*total!$R$2</f>
        <v>0</v>
      </c>
      <c r="AA27" s="214">
        <f>fcst!AA27-bud!AA27/total!$P$2*total!$R$2</f>
        <v>0</v>
      </c>
      <c r="AB27" s="214">
        <f>fcst!AB27-bud!AB27/total!$P$2*total!$R$2</f>
        <v>0</v>
      </c>
      <c r="AC27" s="214">
        <f>fcst!AC27-bud!AC27/total!$P$2*total!$R$2</f>
        <v>0</v>
      </c>
      <c r="AD27" s="214">
        <f>fcst!AD27-bud!AD27/total!$P$2*total!$R$2</f>
        <v>0</v>
      </c>
      <c r="AE27" s="214">
        <f>fcst!AE27-bud!AE27/total!$P$2*total!$R$2</f>
        <v>0</v>
      </c>
      <c r="AF27" s="214">
        <f>fcst!AF27-bud!AF27/total!$P$2*total!$R$2</f>
        <v>0</v>
      </c>
      <c r="AG27" s="214">
        <f>fcst!AG27-bud!AG27/total!$P$2*total!$R$2</f>
        <v>0</v>
      </c>
      <c r="AH27" s="214">
        <f>fcst!AH27-bud!AH27/total!$P$2*total!$R$2</f>
        <v>0</v>
      </c>
      <c r="AI27" s="214">
        <f>fcst!AI27-bud!AI27/total!$P$2*total!$R$2</f>
        <v>0</v>
      </c>
      <c r="AJ27" s="214">
        <f>fcst!AJ27-bud!AJ27/total!$P$2*total!$R$2</f>
        <v>0</v>
      </c>
      <c r="AK27" s="214">
        <f>fcst!AK27-bud!AK27/total!$P$2*total!$R$2</f>
        <v>0</v>
      </c>
      <c r="AL27" s="214">
        <f>fcst!AL27-bud!AL27/total!$P$2*total!$R$2</f>
        <v>0</v>
      </c>
      <c r="AM27" s="214">
        <f>fcst!AM27-bud!AM27/total!$P$2*total!$R$2</f>
        <v>0</v>
      </c>
      <c r="AN27" s="214">
        <f>fcst!AN27-bud!AN27/total!$P$2*total!$R$2</f>
        <v>0</v>
      </c>
      <c r="AO27" s="214">
        <f>fcst!AO27-bud!AO27/total!$P$2*total!$R$2</f>
        <v>0</v>
      </c>
      <c r="AP27" s="9">
        <f t="shared" si="3"/>
        <v>0</v>
      </c>
      <c r="AQ27" s="9">
        <f t="shared" si="4"/>
        <v>0</v>
      </c>
      <c r="AR27" s="9">
        <f t="shared" si="5"/>
        <v>0</v>
      </c>
    </row>
    <row r="28" spans="1:44">
      <c r="A28" t="str">
        <f>fcst!A28</f>
        <v>ИП Иванов Милен Атанасов</v>
      </c>
      <c r="B28">
        <f>'sales bud'!B27</f>
        <v>0</v>
      </c>
      <c r="C28" s="214">
        <f>fcst!C28-bud!C28/total!$P$2*total!$Q$2</f>
        <v>0</v>
      </c>
      <c r="D28" s="214">
        <f>fcst!D28-bud!D28/total!$P$2*total!$Q$2</f>
        <v>0</v>
      </c>
      <c r="E28" s="214">
        <f>fcst!E29-bud!E28/total!$P$2*total!$Q$2</f>
        <v>-79157.730337078654</v>
      </c>
      <c r="F28" s="214">
        <f>fcst!F28-bud!F28/total!$P$2*total!$Q$2</f>
        <v>0</v>
      </c>
      <c r="G28" s="214">
        <f>fcst!G28-bud!G28/total!$P$2*total!$Q$2</f>
        <v>0</v>
      </c>
      <c r="H28" s="214">
        <f>fcst!H28-bud!H28/total!$P$2*total!$Q$2</f>
        <v>0</v>
      </c>
      <c r="I28" s="214">
        <f>fcst!I28-bud!I28/total!$P$2*total!$Q$2</f>
        <v>57006.751999999986</v>
      </c>
      <c r="J28" s="214">
        <f>fcst!J28-bud!J28/total!$P$2*total!$Q$2</f>
        <v>21918.722909090902</v>
      </c>
      <c r="K28" s="214">
        <f>fcst!K28-bud!K28/total!$P$2*total!$Q$2</f>
        <v>-5427.1880000000165</v>
      </c>
      <c r="L28" s="214">
        <f>fcst!L28-bud!L28/total!$P$2*total!$Q$2</f>
        <v>-39133.248000000014</v>
      </c>
      <c r="M28" s="214">
        <f>fcst!M28-bud!M28/total!$P$2*total!$Q$2</f>
        <v>-14338.077090909099</v>
      </c>
      <c r="N28" s="214">
        <f>fcst!N28-bud!N28/total!$P$2*total!$Q$2</f>
        <v>-39133.248000000014</v>
      </c>
      <c r="O28" s="214">
        <f>fcst!O28-bud!O28/total!$P$2*total!$Q$2</f>
        <v>-19566.624000000007</v>
      </c>
      <c r="P28" s="214">
        <f>fcst!P28-bud!P28/total!$P$2*total!$Q$2</f>
        <v>-7169.0385454545494</v>
      </c>
      <c r="Q28" s="214">
        <f>fcst!Q28-bud!Q28/total!$P$2*total!$Q$2</f>
        <v>-19566.624000000007</v>
      </c>
      <c r="R28" s="214">
        <f>fcst!R28-bud!R28/total!$P$2*total!$Q$2</f>
        <v>0</v>
      </c>
      <c r="S28" s="214">
        <f>fcst!S28-bud!S28/total!$P$2*total!$Q$2</f>
        <v>0</v>
      </c>
      <c r="T28" s="214">
        <f>fcst!T28-bud!T28/total!$P$2*total!$Q$2</f>
        <v>0</v>
      </c>
      <c r="U28" s="9">
        <f t="shared" si="0"/>
        <v>-1693.1200000000354</v>
      </c>
      <c r="V28" s="9">
        <f t="shared" si="1"/>
        <v>411.60727272725399</v>
      </c>
      <c r="W28" s="9">
        <f t="shared" si="2"/>
        <v>-143284.79033707871</v>
      </c>
      <c r="X28" s="214">
        <f>fcst!X28-bud!X28/total!$P$2*total!$R$2</f>
        <v>53977.909090909074</v>
      </c>
      <c r="Y28" s="214">
        <f>fcst!Y28-bud!Y28/total!$P$2*total!$R$2</f>
        <v>19777.030052592036</v>
      </c>
      <c r="Z28" s="214">
        <f>fcst!Z28-bud!Z28/total!$P$2*total!$R$2</f>
        <v>53977.909090909074</v>
      </c>
      <c r="AA28" s="214">
        <f>fcst!AA28-bud!AA28/total!$P$2*total!$R$2</f>
        <v>-58568.635636363586</v>
      </c>
      <c r="AB28" s="214">
        <f>fcst!AB28-bud!AB28/total!$P$2*total!$R$2</f>
        <v>-14260.779753268216</v>
      </c>
      <c r="AC28" s="214">
        <f>fcst!AC28-bud!AC28/total!$P$2*total!$R$2</f>
        <v>-58568.635636363586</v>
      </c>
      <c r="AD28" s="214">
        <f>fcst!AD28-bud!AD28/total!$P$2*total!$R$2</f>
        <v>118021.42800000001</v>
      </c>
      <c r="AE28" s="214">
        <f>fcst!AE28-bud!AE28/total!$P$2*total!$R$2</f>
        <v>50440.262846280995</v>
      </c>
      <c r="AF28" s="214">
        <f>fcst!AF28-bud!AF28/total!$P$2*total!$R$2</f>
        <v>118021.42800000001</v>
      </c>
      <c r="AG28" s="214">
        <f>fcst!AG28-bud!AG28/total!$P$2*total!$R$2</f>
        <v>-137240.13599999994</v>
      </c>
      <c r="AH28" s="214">
        <f>fcst!AH28-bud!AH28/total!$P$2*total!$R$2</f>
        <v>-46684.449981818179</v>
      </c>
      <c r="AI28" s="214">
        <f>fcst!AI28-bud!AI28/total!$P$2*total!$R$2</f>
        <v>-60995.13599999994</v>
      </c>
      <c r="AJ28" s="214">
        <f>fcst!AJ28-bud!AJ28/total!$P$2*total!$R$2</f>
        <v>57176.999999999985</v>
      </c>
      <c r="AK28" s="214">
        <f>fcst!AK28-bud!AK28/total!$P$2*total!$R$2</f>
        <v>20949.14876033058</v>
      </c>
      <c r="AL28" s="214">
        <f>fcst!AL28-bud!AL28/total!$P$2*total!$R$2</f>
        <v>57176.999999999985</v>
      </c>
      <c r="AM28" s="214">
        <f>fcst!AM28-bud!AM28/total!$P$2*total!$R$2</f>
        <v>0</v>
      </c>
      <c r="AN28" s="214">
        <f>fcst!AN28-bud!AN28/total!$P$2*total!$R$2</f>
        <v>0</v>
      </c>
      <c r="AO28" s="214">
        <f>fcst!AO28-bud!AO28/total!$P$2*total!$R$2</f>
        <v>0</v>
      </c>
      <c r="AP28" s="9">
        <f t="shared" si="3"/>
        <v>33367.565454545547</v>
      </c>
      <c r="AQ28" s="9">
        <f t="shared" si="4"/>
        <v>30221.211924117211</v>
      </c>
      <c r="AR28" s="9">
        <f t="shared" si="5"/>
        <v>109612.56545454555</v>
      </c>
    </row>
    <row r="29" spans="1:44">
      <c r="A29" t="str">
        <f>fcst!A29</f>
        <v>ИП Исхакова Т.А.</v>
      </c>
      <c r="B29">
        <f>'sales bud'!B28</f>
        <v>0</v>
      </c>
      <c r="C29" s="214">
        <f>fcst!C29-bud!C29/total!$P$2*total!$Q$2</f>
        <v>0</v>
      </c>
      <c r="D29" s="214">
        <f>fcst!D29-bud!D29/total!$P$2*total!$Q$2</f>
        <v>0</v>
      </c>
      <c r="E29" s="214">
        <f>fcst!E30-bud!E29/total!$P$2*total!$Q$2</f>
        <v>-52568.332584269665</v>
      </c>
      <c r="F29" s="214">
        <f>fcst!F29-bud!F29/total!$P$2*total!$Q$2</f>
        <v>0</v>
      </c>
      <c r="G29" s="214">
        <f>fcst!G29-bud!G29/total!$P$2*total!$Q$2</f>
        <v>0</v>
      </c>
      <c r="H29" s="214">
        <f>fcst!H29-bud!H29/total!$P$2*total!$Q$2</f>
        <v>0</v>
      </c>
      <c r="I29" s="214">
        <f>fcst!I29-bud!I29/total!$P$2*total!$Q$2</f>
        <v>45016.479199999994</v>
      </c>
      <c r="J29" s="214">
        <f>fcst!J29-bud!J29/total!$P$2*total!$Q$2</f>
        <v>18072.612958441547</v>
      </c>
      <c r="K29" s="214">
        <f>fcst!K29-bud!K29/total!$P$2*total!$Q$2</f>
        <v>39906.979199999994</v>
      </c>
      <c r="L29" s="214">
        <f>fcst!L29-bud!L29/total!$P$2*total!$Q$2</f>
        <v>-7716.3680000000168</v>
      </c>
      <c r="M29" s="214">
        <f>fcst!M29-bud!M29/total!$P$2*total!$Q$2</f>
        <v>-4102.0284025974179</v>
      </c>
      <c r="N29" s="214">
        <f>fcst!N29-bud!N29/total!$P$2*total!$Q$2</f>
        <v>-7706.3680000000168</v>
      </c>
      <c r="O29" s="214">
        <f>fcst!O29-bud!O29/total!$P$2*total!$Q$2</f>
        <v>-28175.347200000007</v>
      </c>
      <c r="P29" s="214">
        <f>fcst!P29-bud!P29/total!$P$2*total!$Q$2</f>
        <v>-10259.271361038969</v>
      </c>
      <c r="Q29" s="214">
        <f>fcst!Q29-bud!Q29/total!$P$2*total!$Q$2</f>
        <v>-28175.347200000007</v>
      </c>
      <c r="R29" s="214">
        <f>fcst!R29-bud!R29/total!$P$2*total!$Q$2</f>
        <v>0</v>
      </c>
      <c r="S29" s="214">
        <f>fcst!S29-bud!S29/total!$P$2*total!$Q$2</f>
        <v>0</v>
      </c>
      <c r="T29" s="214">
        <f>fcst!T29-bud!T29/total!$P$2*total!$Q$2</f>
        <v>0</v>
      </c>
      <c r="U29" s="9">
        <f t="shared" si="0"/>
        <v>9124.7639999999701</v>
      </c>
      <c r="V29" s="9">
        <f t="shared" si="1"/>
        <v>3711.3131948051596</v>
      </c>
      <c r="W29" s="9">
        <f t="shared" si="2"/>
        <v>-48543.068584269698</v>
      </c>
      <c r="X29" s="214">
        <f>fcst!X29-bud!X29/total!$P$2*total!$R$2</f>
        <v>0</v>
      </c>
      <c r="Y29" s="214">
        <f>fcst!Y29-bud!Y29/total!$P$2*total!$R$2</f>
        <v>0</v>
      </c>
      <c r="Z29" s="214">
        <f>fcst!Z29-bud!Z29/total!$P$2*total!$R$2</f>
        <v>5100</v>
      </c>
      <c r="AA29" s="214">
        <f>fcst!AA29-bud!AA29/total!$P$2*total!$R$2</f>
        <v>-182281.96799999999</v>
      </c>
      <c r="AB29" s="214">
        <f>fcst!AB29-bud!AB29/total!$P$2*total!$R$2</f>
        <v>-62965.144719851596</v>
      </c>
      <c r="AC29" s="214">
        <f>fcst!AC29-bud!AC29/total!$P$2*total!$R$2</f>
        <v>-182281.96799999999</v>
      </c>
      <c r="AD29" s="214">
        <f>fcst!AD29-bud!AD29/total!$P$2*total!$R$2</f>
        <v>-182281.96799999999</v>
      </c>
      <c r="AE29" s="214">
        <f>fcst!AE29-bud!AE29/total!$P$2*total!$R$2</f>
        <v>-62965.144719851596</v>
      </c>
      <c r="AF29" s="214">
        <f>fcst!AF29-bud!AF29/total!$P$2*total!$R$2</f>
        <v>-182281.96799999999</v>
      </c>
      <c r="AG29" s="214">
        <f>fcst!AG29-bud!AG29/total!$P$2*total!$R$2</f>
        <v>-91140.983999999997</v>
      </c>
      <c r="AH29" s="214">
        <f>fcst!AH29-bud!AH29/total!$P$2*total!$R$2</f>
        <v>-31482.572359925798</v>
      </c>
      <c r="AI29" s="214">
        <f>fcst!AI29-bud!AI29/total!$P$2*total!$R$2</f>
        <v>-40506.983999999997</v>
      </c>
      <c r="AJ29" s="214">
        <f>fcst!AJ29-bud!AJ29/total!$P$2*total!$R$2</f>
        <v>0</v>
      </c>
      <c r="AK29" s="214">
        <f>fcst!AK29-bud!AK29/total!$P$2*total!$R$2</f>
        <v>0</v>
      </c>
      <c r="AL29" s="214">
        <f>fcst!AL29-bud!AL29/total!$P$2*total!$R$2</f>
        <v>0</v>
      </c>
      <c r="AM29" s="214">
        <f>fcst!AM29-bud!AM29/total!$P$2*total!$R$2</f>
        <v>0</v>
      </c>
      <c r="AN29" s="214">
        <f>fcst!AN29-bud!AN29/total!$P$2*total!$R$2</f>
        <v>0</v>
      </c>
      <c r="AO29" s="214">
        <f>fcst!AO29-bud!AO29/total!$P$2*total!$R$2</f>
        <v>0</v>
      </c>
      <c r="AP29" s="9">
        <f t="shared" si="3"/>
        <v>-455704.92</v>
      </c>
      <c r="AQ29" s="9">
        <f t="shared" si="4"/>
        <v>-157412.861799629</v>
      </c>
      <c r="AR29" s="9">
        <f t="shared" si="5"/>
        <v>-399970.92</v>
      </c>
    </row>
    <row r="30" spans="1:44">
      <c r="A30" t="str">
        <f>fcst!A30</f>
        <v xml:space="preserve">ИП Калинин Олег Владимирович </v>
      </c>
      <c r="B30">
        <f>'sales bud'!B29</f>
        <v>0</v>
      </c>
      <c r="C30" s="214">
        <f>fcst!C30-bud!C30/total!$P$2*total!$Q$2</f>
        <v>0</v>
      </c>
      <c r="D30" s="214">
        <f>fcst!D30-bud!D30/total!$P$2*total!$Q$2</f>
        <v>0</v>
      </c>
      <c r="E30" s="214">
        <f>fcst!E31-bud!E30/total!$P$2*total!$Q$2</f>
        <v>0</v>
      </c>
      <c r="F30" s="214">
        <f>fcst!F30-bud!F30/total!$P$2*total!$Q$2</f>
        <v>0</v>
      </c>
      <c r="G30" s="214">
        <f>fcst!G30-bud!G30/total!$P$2*total!$Q$2</f>
        <v>0</v>
      </c>
      <c r="H30" s="214">
        <f>fcst!H30-bud!H30/total!$P$2*total!$Q$2</f>
        <v>0</v>
      </c>
      <c r="I30" s="214">
        <f>fcst!I30-bud!I30/total!$P$2*total!$Q$2</f>
        <v>207163.71840000001</v>
      </c>
      <c r="J30" s="214">
        <f>fcst!J30-bud!J30/total!$P$2*total!$Q$2</f>
        <v>76703.920051948051</v>
      </c>
      <c r="K30" s="214">
        <f>fcst!K30-bud!K30/total!$P$2*total!$Q$2</f>
        <v>207163.71840000001</v>
      </c>
      <c r="L30" s="214">
        <f>fcst!L30-bud!L30/total!$P$2*total!$Q$2</f>
        <v>193330.71840000001</v>
      </c>
      <c r="M30" s="214">
        <f>fcst!M30-bud!M30/total!$P$2*total!$Q$2</f>
        <v>70532.220051948068</v>
      </c>
      <c r="N30" s="214">
        <f>fcst!N30-bud!N30/total!$P$2*total!$Q$2</f>
        <v>67593.118400000021</v>
      </c>
      <c r="O30" s="214">
        <f>fcst!O30-bud!O30/total!$P$2*total!$Q$2</f>
        <v>-26559.640799999986</v>
      </c>
      <c r="P30" s="214">
        <f>fcst!P30-bud!P30/total!$P$2*total!$Q$2</f>
        <v>-9478.1199740259726</v>
      </c>
      <c r="Q30" s="214">
        <f>fcst!Q30-bud!Q30/total!$P$2*total!$Q$2</f>
        <v>-26559.640799999986</v>
      </c>
      <c r="R30" s="214">
        <f>fcst!R30-bud!R30/total!$P$2*total!$Q$2</f>
        <v>0</v>
      </c>
      <c r="S30" s="214">
        <f>fcst!S30-bud!S30/total!$P$2*total!$Q$2</f>
        <v>0</v>
      </c>
      <c r="T30" s="214">
        <f>fcst!T30-bud!T30/total!$P$2*total!$Q$2</f>
        <v>0</v>
      </c>
      <c r="U30" s="9">
        <f t="shared" si="0"/>
        <v>373934.79600000003</v>
      </c>
      <c r="V30" s="9">
        <f t="shared" si="1"/>
        <v>137758.02012987016</v>
      </c>
      <c r="W30" s="9">
        <f t="shared" si="2"/>
        <v>248197.19600000005</v>
      </c>
      <c r="X30" s="214">
        <f>fcst!X30-bud!X30/total!$P$2*total!$R$2</f>
        <v>0</v>
      </c>
      <c r="Y30" s="214">
        <f>fcst!Y30-bud!Y30/total!$P$2*total!$R$2</f>
        <v>0</v>
      </c>
      <c r="Z30" s="214">
        <f>fcst!Z30-bud!Z30/total!$P$2*total!$R$2</f>
        <v>0</v>
      </c>
      <c r="AA30" s="214">
        <f>fcst!AA30-bud!AA30/total!$P$2*total!$R$2</f>
        <v>0</v>
      </c>
      <c r="AB30" s="214">
        <f>fcst!AB30-bud!AB30/total!$P$2*total!$R$2</f>
        <v>0</v>
      </c>
      <c r="AC30" s="214">
        <f>fcst!AC30-bud!AC30/total!$P$2*total!$R$2</f>
        <v>0</v>
      </c>
      <c r="AD30" s="214">
        <f>fcst!AD30-bud!AD30/total!$P$2*total!$R$2</f>
        <v>0</v>
      </c>
      <c r="AE30" s="214">
        <f>fcst!AE30-bud!AE30/total!$P$2*total!$R$2</f>
        <v>0</v>
      </c>
      <c r="AF30" s="214">
        <f>fcst!AF30-bud!AF30/total!$P$2*total!$R$2</f>
        <v>0</v>
      </c>
      <c r="AG30" s="214">
        <f>fcst!AG30-bud!AG30/total!$P$2*total!$R$2</f>
        <v>0</v>
      </c>
      <c r="AH30" s="214">
        <f>fcst!AH30-bud!AH30/total!$P$2*total!$R$2</f>
        <v>0</v>
      </c>
      <c r="AI30" s="214">
        <f>fcst!AI30-bud!AI30/total!$P$2*total!$R$2</f>
        <v>0</v>
      </c>
      <c r="AJ30" s="214">
        <f>fcst!AJ30-bud!AJ30/total!$P$2*total!$R$2</f>
        <v>0</v>
      </c>
      <c r="AK30" s="214">
        <f>fcst!AK30-bud!AK30/total!$P$2*total!$R$2</f>
        <v>0</v>
      </c>
      <c r="AL30" s="214">
        <f>fcst!AL30-bud!AL30/total!$P$2*total!$R$2</f>
        <v>0</v>
      </c>
      <c r="AM30" s="214">
        <f>fcst!AM30-bud!AM30/total!$P$2*total!$R$2</f>
        <v>0</v>
      </c>
      <c r="AN30" s="214">
        <f>fcst!AN30-bud!AN30/total!$P$2*total!$R$2</f>
        <v>0</v>
      </c>
      <c r="AO30" s="214">
        <f>fcst!AO30-bud!AO30/total!$P$2*total!$R$2</f>
        <v>0</v>
      </c>
      <c r="AP30" s="9">
        <f t="shared" si="3"/>
        <v>0</v>
      </c>
      <c r="AQ30" s="9">
        <f t="shared" si="4"/>
        <v>0</v>
      </c>
      <c r="AR30" s="9">
        <f t="shared" si="5"/>
        <v>0</v>
      </c>
    </row>
    <row r="31" spans="1:44">
      <c r="A31" t="str">
        <f>fcst!A31</f>
        <v>ИП Катков Игорь Евгеньевич</v>
      </c>
      <c r="B31">
        <f>'sales bud'!B30</f>
        <v>0</v>
      </c>
      <c r="C31" s="214">
        <f>fcst!C31-bud!C31/total!$P$2*total!$Q$2</f>
        <v>0</v>
      </c>
      <c r="D31" s="214">
        <f>fcst!D31-bud!D31/total!$P$2*total!$Q$2</f>
        <v>0</v>
      </c>
      <c r="E31" s="214">
        <f>fcst!E32-bud!E31/total!$P$2*total!$Q$2</f>
        <v>0</v>
      </c>
      <c r="F31" s="214">
        <f>fcst!F31-bud!F31/total!$P$2*total!$Q$2</f>
        <v>0</v>
      </c>
      <c r="G31" s="214">
        <f>fcst!G31-bud!G31/total!$P$2*total!$Q$2</f>
        <v>0</v>
      </c>
      <c r="H31" s="214">
        <f>fcst!H31-bud!H31/total!$P$2*total!$Q$2</f>
        <v>0</v>
      </c>
      <c r="I31" s="214">
        <f>fcst!I31-bud!I31/total!$P$2*total!$Q$2</f>
        <v>0</v>
      </c>
      <c r="J31" s="214">
        <f>fcst!J31-bud!J31/total!$P$2*total!$Q$2</f>
        <v>0</v>
      </c>
      <c r="K31" s="214">
        <f>fcst!K31-bud!K31/total!$P$2*total!$Q$2</f>
        <v>0</v>
      </c>
      <c r="L31" s="214">
        <f>fcst!L31-bud!L31/total!$P$2*total!$Q$2</f>
        <v>65904</v>
      </c>
      <c r="M31" s="214">
        <f>fcst!M31-bud!M31/total!$P$2*total!$Q$2</f>
        <v>22039.51</v>
      </c>
      <c r="N31" s="214">
        <f>fcst!N31-bud!N31/total!$P$2*total!$Q$2</f>
        <v>1799.05</v>
      </c>
      <c r="O31" s="214">
        <f>fcst!O31-bud!O31/total!$P$2*total!$Q$2</f>
        <v>0</v>
      </c>
      <c r="P31" s="214">
        <f>fcst!P31-bud!P31/total!$P$2*total!$Q$2</f>
        <v>0</v>
      </c>
      <c r="Q31" s="214">
        <f>fcst!Q31-bud!Q31/total!$P$2*total!$Q$2</f>
        <v>0</v>
      </c>
      <c r="R31" s="214">
        <f>fcst!R31-bud!R31/total!$P$2*total!$Q$2</f>
        <v>0</v>
      </c>
      <c r="S31" s="214">
        <f>fcst!S31-bud!S31/total!$P$2*total!$Q$2</f>
        <v>0</v>
      </c>
      <c r="T31" s="214">
        <f>fcst!T31-bud!T31/total!$P$2*total!$Q$2</f>
        <v>0</v>
      </c>
      <c r="U31" s="9">
        <f t="shared" si="0"/>
        <v>65904</v>
      </c>
      <c r="V31" s="9">
        <f t="shared" si="1"/>
        <v>22039.51</v>
      </c>
      <c r="W31" s="9">
        <f t="shared" si="2"/>
        <v>1799.05</v>
      </c>
      <c r="X31" s="214">
        <f>fcst!X31-bud!X31/total!$P$2*total!$R$2</f>
        <v>0</v>
      </c>
      <c r="Y31" s="214">
        <f>fcst!Y31-bud!Y31/total!$P$2*total!$R$2</f>
        <v>0</v>
      </c>
      <c r="Z31" s="214">
        <f>fcst!Z31-bud!Z31/total!$P$2*total!$R$2</f>
        <v>0</v>
      </c>
      <c r="AA31" s="214">
        <f>fcst!AA31-bud!AA31/total!$P$2*total!$R$2</f>
        <v>0</v>
      </c>
      <c r="AB31" s="214">
        <f>fcst!AB31-bud!AB31/total!$P$2*total!$R$2</f>
        <v>0</v>
      </c>
      <c r="AC31" s="214">
        <f>fcst!AC31-bud!AC31/total!$P$2*total!$R$2</f>
        <v>0</v>
      </c>
      <c r="AD31" s="214">
        <f>fcst!AD31-bud!AD31/total!$P$2*total!$R$2</f>
        <v>0</v>
      </c>
      <c r="AE31" s="214">
        <f>fcst!AE31-bud!AE31/total!$P$2*total!$R$2</f>
        <v>0</v>
      </c>
      <c r="AF31" s="214">
        <f>fcst!AF31-bud!AF31/total!$P$2*total!$R$2</f>
        <v>0</v>
      </c>
      <c r="AG31" s="214">
        <f>fcst!AG31-bud!AG31/total!$P$2*total!$R$2</f>
        <v>0</v>
      </c>
      <c r="AH31" s="214">
        <f>fcst!AH31-bud!AH31/total!$P$2*total!$R$2</f>
        <v>0</v>
      </c>
      <c r="AI31" s="214">
        <f>fcst!AI31-bud!AI31/total!$P$2*total!$R$2</f>
        <v>0</v>
      </c>
      <c r="AJ31" s="214">
        <f>fcst!AJ31-bud!AJ31/total!$P$2*total!$R$2</f>
        <v>0</v>
      </c>
      <c r="AK31" s="214">
        <f>fcst!AK31-bud!AK31/total!$P$2*total!$R$2</f>
        <v>0</v>
      </c>
      <c r="AL31" s="214">
        <f>fcst!AL31-bud!AL31/total!$P$2*total!$R$2</f>
        <v>0</v>
      </c>
      <c r="AM31" s="214">
        <f>fcst!AM31-bud!AM31/total!$P$2*total!$R$2</f>
        <v>0</v>
      </c>
      <c r="AN31" s="214">
        <f>fcst!AN31-bud!AN31/total!$P$2*total!$R$2</f>
        <v>0</v>
      </c>
      <c r="AO31" s="214">
        <f>fcst!AO31-bud!AO31/total!$P$2*total!$R$2</f>
        <v>0</v>
      </c>
      <c r="AP31" s="9">
        <f t="shared" si="3"/>
        <v>0</v>
      </c>
      <c r="AQ31" s="9">
        <f t="shared" si="4"/>
        <v>0</v>
      </c>
      <c r="AR31" s="9">
        <f t="shared" si="5"/>
        <v>0</v>
      </c>
    </row>
    <row r="32" spans="1:44">
      <c r="A32" t="str">
        <f>fcst!A32</f>
        <v>ИП Кравченко Владимир Геннадиевич</v>
      </c>
      <c r="B32">
        <f>'sales bud'!B31</f>
        <v>0</v>
      </c>
      <c r="C32" s="214">
        <f>fcst!C32-bud!C32/total!$P$2*total!$Q$2</f>
        <v>0</v>
      </c>
      <c r="D32" s="214">
        <f>fcst!D32-bud!D32/total!$P$2*total!$Q$2</f>
        <v>0</v>
      </c>
      <c r="E32" s="214">
        <f>fcst!E33-bud!E32/total!$P$2*total!$Q$2</f>
        <v>0</v>
      </c>
      <c r="F32" s="214">
        <f>fcst!F32-bud!F32/total!$P$2*total!$Q$2</f>
        <v>0</v>
      </c>
      <c r="G32" s="214">
        <f>fcst!G32-bud!G32/total!$P$2*total!$Q$2</f>
        <v>0</v>
      </c>
      <c r="H32" s="214">
        <f>fcst!H32-bud!H32/total!$P$2*total!$Q$2</f>
        <v>0</v>
      </c>
      <c r="I32" s="214">
        <f>fcst!I32-bud!I32/total!$P$2*total!$Q$2</f>
        <v>0</v>
      </c>
      <c r="J32" s="214">
        <f>fcst!J32-bud!J32/total!$P$2*total!$Q$2</f>
        <v>0</v>
      </c>
      <c r="K32" s="214">
        <f>fcst!K32-bud!K32/total!$P$2*total!$Q$2</f>
        <v>0</v>
      </c>
      <c r="L32" s="214">
        <f>fcst!L32-bud!L32/total!$P$2*total!$Q$2</f>
        <v>0</v>
      </c>
      <c r="M32" s="214">
        <f>fcst!M32-bud!M32/total!$P$2*total!$Q$2</f>
        <v>0</v>
      </c>
      <c r="N32" s="214">
        <f>fcst!N32-bud!N32/total!$P$2*total!$Q$2</f>
        <v>0</v>
      </c>
      <c r="O32" s="214">
        <f>fcst!O32-bud!O32/total!$P$2*total!$Q$2</f>
        <v>0</v>
      </c>
      <c r="P32" s="214">
        <f>fcst!P32-bud!P32/total!$P$2*total!$Q$2</f>
        <v>0</v>
      </c>
      <c r="Q32" s="214">
        <f>fcst!Q32-bud!Q32/total!$P$2*total!$Q$2</f>
        <v>0</v>
      </c>
      <c r="R32" s="214">
        <f>fcst!R32-bud!R32/total!$P$2*total!$Q$2</f>
        <v>0</v>
      </c>
      <c r="S32" s="214">
        <f>fcst!S32-bud!S32/total!$P$2*total!$Q$2</f>
        <v>0</v>
      </c>
      <c r="T32" s="214">
        <f>fcst!T32-bud!T32/total!$P$2*total!$Q$2</f>
        <v>0</v>
      </c>
      <c r="U32" s="9">
        <f t="shared" si="0"/>
        <v>0</v>
      </c>
      <c r="V32" s="9">
        <f t="shared" si="1"/>
        <v>0</v>
      </c>
      <c r="W32" s="9">
        <f t="shared" si="2"/>
        <v>0</v>
      </c>
      <c r="X32" s="214">
        <f>fcst!X32-bud!X32/total!$P$2*total!$R$2</f>
        <v>0</v>
      </c>
      <c r="Y32" s="214">
        <f>fcst!Y32-bud!Y32/total!$P$2*total!$R$2</f>
        <v>0</v>
      </c>
      <c r="Z32" s="214">
        <f>fcst!Z32-bud!Z32/total!$P$2*total!$R$2</f>
        <v>0</v>
      </c>
      <c r="AA32" s="214">
        <f>fcst!AA32-bud!AA32/total!$P$2*total!$R$2</f>
        <v>0</v>
      </c>
      <c r="AB32" s="214">
        <f>fcst!AB32-bud!AB32/total!$P$2*total!$R$2</f>
        <v>0</v>
      </c>
      <c r="AC32" s="214">
        <f>fcst!AC32-bud!AC32/total!$P$2*total!$R$2</f>
        <v>0</v>
      </c>
      <c r="AD32" s="214">
        <f>fcst!AD32-bud!AD32/total!$P$2*total!$R$2</f>
        <v>0</v>
      </c>
      <c r="AE32" s="214">
        <f>fcst!AE32-bud!AE32/total!$P$2*total!$R$2</f>
        <v>0</v>
      </c>
      <c r="AF32" s="214">
        <f>fcst!AF32-bud!AF32/total!$P$2*total!$R$2</f>
        <v>0</v>
      </c>
      <c r="AG32" s="214">
        <f>fcst!AG32-bud!AG32/total!$P$2*total!$R$2</f>
        <v>0</v>
      </c>
      <c r="AH32" s="214">
        <f>fcst!AH32-bud!AH32/total!$P$2*total!$R$2</f>
        <v>0</v>
      </c>
      <c r="AI32" s="214">
        <f>fcst!AI32-bud!AI32/total!$P$2*total!$R$2</f>
        <v>0</v>
      </c>
      <c r="AJ32" s="214">
        <f>fcst!AJ32-bud!AJ32/total!$P$2*total!$R$2</f>
        <v>0</v>
      </c>
      <c r="AK32" s="214">
        <f>fcst!AK32-bud!AK32/total!$P$2*total!$R$2</f>
        <v>0</v>
      </c>
      <c r="AL32" s="214">
        <f>fcst!AL32-bud!AL32/total!$P$2*total!$R$2</f>
        <v>0</v>
      </c>
      <c r="AM32" s="214">
        <f>fcst!AM32-bud!AM32/total!$P$2*total!$R$2</f>
        <v>0</v>
      </c>
      <c r="AN32" s="214">
        <f>fcst!AN32-bud!AN32/total!$P$2*total!$R$2</f>
        <v>0</v>
      </c>
      <c r="AO32" s="214">
        <f>fcst!AO32-bud!AO32/total!$P$2*total!$R$2</f>
        <v>0</v>
      </c>
      <c r="AP32" s="9">
        <f t="shared" si="3"/>
        <v>0</v>
      </c>
      <c r="AQ32" s="9">
        <f t="shared" si="4"/>
        <v>0</v>
      </c>
      <c r="AR32" s="9">
        <f t="shared" si="5"/>
        <v>0</v>
      </c>
    </row>
    <row r="33" spans="1:44">
      <c r="A33" t="str">
        <f>fcst!A33</f>
        <v>ИП Крячко Сергей Владимирович</v>
      </c>
      <c r="B33">
        <f>'sales bud'!B32</f>
        <v>0</v>
      </c>
      <c r="C33" s="214">
        <f>fcst!C33-bud!C33/total!$P$2*total!$Q$2</f>
        <v>0</v>
      </c>
      <c r="D33" s="214">
        <f>fcst!D33-bud!D33/total!$P$2*total!$Q$2</f>
        <v>0</v>
      </c>
      <c r="E33" s="214">
        <f>fcst!E34-bud!E33/total!$P$2*total!$Q$2</f>
        <v>453099.11460674158</v>
      </c>
      <c r="F33" s="214">
        <f>fcst!F33-bud!F33/total!$P$2*total!$Q$2</f>
        <v>-52520.160000000011</v>
      </c>
      <c r="G33" s="214">
        <f>fcst!G33-bud!G33/total!$P$2*total!$Q$2</f>
        <v>-18742.436363636378</v>
      </c>
      <c r="H33" s="214">
        <f>fcst!H33-bud!H33/total!$P$2*total!$Q$2</f>
        <v>-52520.160000000011</v>
      </c>
      <c r="I33" s="214">
        <f>fcst!I33-bud!I33/total!$P$2*total!$Q$2</f>
        <v>-116480.64000000004</v>
      </c>
      <c r="J33" s="214">
        <f>fcst!J33-bud!J33/total!$P$2*total!$Q$2</f>
        <v>-54392.795454545514</v>
      </c>
      <c r="K33" s="214">
        <f>fcst!K33-bud!K33/total!$P$2*total!$Q$2</f>
        <v>-116480.64000000004</v>
      </c>
      <c r="L33" s="214">
        <f>fcst!L33-bud!L33/total!$P$2*total!$Q$2</f>
        <v>14039.520000000019</v>
      </c>
      <c r="M33" s="214">
        <f>fcst!M33-bud!M33/total!$P$2*total!$Q$2</f>
        <v>-18502.919090909112</v>
      </c>
      <c r="N33" s="214">
        <f>fcst!N33-bud!N33/total!$P$2*total!$Q$2</f>
        <v>-12698.689999999973</v>
      </c>
      <c r="O33" s="214">
        <f>fcst!O33-bud!O33/total!$P$2*total!$Q$2</f>
        <v>-3040.3200000000215</v>
      </c>
      <c r="P33" s="214">
        <f>fcst!P33-bud!P33/total!$P$2*total!$Q$2</f>
        <v>-15115.012727272755</v>
      </c>
      <c r="Q33" s="214">
        <f>fcst!Q33-bud!Q33/total!$P$2*total!$Q$2</f>
        <v>-3040.3200000000215</v>
      </c>
      <c r="R33" s="214">
        <f>fcst!R33-bud!R33/total!$P$2*total!$Q$2</f>
        <v>0</v>
      </c>
      <c r="S33" s="214">
        <f>fcst!S33-bud!S33/total!$P$2*total!$Q$2</f>
        <v>0</v>
      </c>
      <c r="T33" s="214">
        <f>fcst!T33-bud!T33/total!$P$2*total!$Q$2</f>
        <v>88800</v>
      </c>
      <c r="U33" s="9">
        <f t="shared" si="0"/>
        <v>-158001.60000000003</v>
      </c>
      <c r="V33" s="9">
        <f t="shared" si="1"/>
        <v>-106753.16363636377</v>
      </c>
      <c r="W33" s="9">
        <f t="shared" si="2"/>
        <v>357159.30460674159</v>
      </c>
      <c r="X33" s="214">
        <f>fcst!X33-bud!X33/total!$P$2*total!$R$2</f>
        <v>60075</v>
      </c>
      <c r="Y33" s="214">
        <f>fcst!Y33-bud!Y33/total!$P$2*total!$R$2</f>
        <v>21438.469809411381</v>
      </c>
      <c r="Z33" s="214">
        <f>fcst!Z33-bud!Z33/total!$P$2*total!$R$2</f>
        <v>60075</v>
      </c>
      <c r="AA33" s="214">
        <f>fcst!AA33-bud!AA33/total!$P$2*total!$R$2</f>
        <v>102836.38500000001</v>
      </c>
      <c r="AB33" s="214">
        <f>fcst!AB33-bud!AB33/total!$P$2*total!$R$2</f>
        <v>36698.372619750415</v>
      </c>
      <c r="AC33" s="214">
        <f>fcst!AC33-bud!AC33/total!$P$2*total!$R$2</f>
        <v>102836.38500000001</v>
      </c>
      <c r="AD33" s="214">
        <f>fcst!AD33-bud!AD33/total!$P$2*total!$R$2</f>
        <v>309240.18</v>
      </c>
      <c r="AE33" s="214">
        <f>fcst!AE33-bud!AE33/total!$P$2*total!$R$2</f>
        <v>110355.99272221295</v>
      </c>
      <c r="AF33" s="214">
        <f>fcst!AF33-bud!AF33/total!$P$2*total!$R$2</f>
        <v>309240.18</v>
      </c>
      <c r="AG33" s="214">
        <f>fcst!AG33-bud!AG33/total!$P$2*total!$R$2</f>
        <v>-44898.614999999991</v>
      </c>
      <c r="AH33" s="214">
        <f>fcst!AH33-bud!AH33/total!$P$2*total!$R$2</f>
        <v>-16022.598454629777</v>
      </c>
      <c r="AI33" s="214">
        <f>fcst!AI33-bud!AI33/total!$P$2*total!$R$2</f>
        <v>-23986.614999999976</v>
      </c>
      <c r="AJ33" s="214">
        <f>fcst!AJ33-bud!AJ33/total!$P$2*total!$R$2</f>
        <v>124740</v>
      </c>
      <c r="AK33" s="214">
        <f>fcst!AK33-bud!AK33/total!$P$2*total!$R$2</f>
        <v>44514.935064935096</v>
      </c>
      <c r="AL33" s="214">
        <f>fcst!AL33-bud!AL33/total!$P$2*total!$R$2</f>
        <v>124740</v>
      </c>
      <c r="AM33" s="214">
        <f>fcst!AM33-bud!AM33/total!$P$2*total!$R$2</f>
        <v>0</v>
      </c>
      <c r="AN33" s="214">
        <f>fcst!AN33-bud!AN33/total!$P$2*total!$R$2</f>
        <v>0</v>
      </c>
      <c r="AO33" s="214">
        <f>fcst!AO33-bud!AO33/total!$P$2*total!$R$2</f>
        <v>0</v>
      </c>
      <c r="AP33" s="9">
        <f t="shared" si="3"/>
        <v>551992.94999999995</v>
      </c>
      <c r="AQ33" s="9">
        <f t="shared" si="4"/>
        <v>196985.17176168007</v>
      </c>
      <c r="AR33" s="9">
        <f t="shared" si="5"/>
        <v>572904.94999999995</v>
      </c>
    </row>
    <row r="34" spans="1:44">
      <c r="A34" t="str">
        <f>fcst!A34</f>
        <v>ИП Марин Сергей Валериевич</v>
      </c>
      <c r="B34">
        <f>'sales bud'!B33</f>
        <v>0</v>
      </c>
      <c r="C34" s="214">
        <f>fcst!C34-bud!C34/total!$P$2*total!$Q$2</f>
        <v>183810</v>
      </c>
      <c r="D34" s="214">
        <f>fcst!D34-bud!D34/total!$P$2*total!$Q$2</f>
        <v>82369.209999999992</v>
      </c>
      <c r="E34" s="214">
        <f>fcst!E35-bud!E34/total!$P$2*total!$Q$2</f>
        <v>-149052.62022471911</v>
      </c>
      <c r="F34" s="214">
        <f>fcst!F34-bud!F34/total!$P$2*total!$Q$2</f>
        <v>1127672.0720000002</v>
      </c>
      <c r="G34" s="214">
        <f>fcst!G34-bud!G34/total!$P$2*total!$Q$2</f>
        <v>365749.05621428578</v>
      </c>
      <c r="H34" s="214">
        <f>fcst!H34-bud!H34/total!$P$2*total!$Q$2</f>
        <v>219382.07200000022</v>
      </c>
      <c r="I34" s="214">
        <f>fcst!I34-bud!I34/total!$P$2*total!$Q$2</f>
        <v>619728.28800000087</v>
      </c>
      <c r="J34" s="214">
        <f>fcst!J34-bud!J34/total!$P$2*total!$Q$2</f>
        <v>221595.1048571429</v>
      </c>
      <c r="K34" s="214">
        <f>fcst!K34-bud!K34/total!$P$2*total!$Q$2</f>
        <v>394518.28800000087</v>
      </c>
      <c r="L34" s="214">
        <f>fcst!L34-bud!L34/total!$P$2*total!$Q$2</f>
        <v>164246.21600000083</v>
      </c>
      <c r="M34" s="214">
        <f>fcst!M34-bud!M34/total!$P$2*total!$Q$2</f>
        <v>106026.4986428573</v>
      </c>
      <c r="N34" s="214">
        <f>fcst!N34-bud!N34/total!$P$2*total!$Q$2</f>
        <v>1297746.2160000009</v>
      </c>
      <c r="O34" s="214">
        <f>fcst!O34-bud!O34/total!$P$2*total!$Q$2</f>
        <v>435564.14400000044</v>
      </c>
      <c r="P34" s="214">
        <f>fcst!P34-bud!P34/total!$P$2*total!$Q$2</f>
        <v>154767.34242857146</v>
      </c>
      <c r="Q34" s="214">
        <f>fcst!Q34-bud!Q34/total!$P$2*total!$Q$2</f>
        <v>-480335.85599999956</v>
      </c>
      <c r="R34" s="214">
        <f>fcst!R34-bud!R34/total!$P$2*total!$Q$2</f>
        <v>1072450</v>
      </c>
      <c r="S34" s="214">
        <f>fcst!S34-bud!S34/total!$P$2*total!$Q$2</f>
        <v>358677.36</v>
      </c>
      <c r="T34" s="214">
        <f>fcst!T34-bud!T34/total!$P$2*total!$Q$2</f>
        <v>915900</v>
      </c>
      <c r="U34" s="9">
        <f t="shared" si="0"/>
        <v>3603470.7200000021</v>
      </c>
      <c r="V34" s="9">
        <f t="shared" si="1"/>
        <v>1289184.5721428574</v>
      </c>
      <c r="W34" s="9">
        <f t="shared" si="2"/>
        <v>2198158.0997752831</v>
      </c>
      <c r="X34" s="214">
        <f>fcst!X34-bud!X34/total!$P$2*total!$R$2</f>
        <v>228240</v>
      </c>
      <c r="Y34" s="214">
        <f>fcst!Y34-bud!Y34/total!$P$2*total!$R$2</f>
        <v>70655.380890205444</v>
      </c>
      <c r="Z34" s="214">
        <f>fcst!Z34-bud!Z34/total!$P$2*total!$R$2</f>
        <v>228240</v>
      </c>
      <c r="AA34" s="214">
        <f>fcst!AA34-bud!AA34/total!$P$2*total!$R$2</f>
        <v>444326.94000000006</v>
      </c>
      <c r="AB34" s="214">
        <f>fcst!AB34-bud!AB34/total!$P$2*total!$R$2</f>
        <v>137713.34174263992</v>
      </c>
      <c r="AC34" s="214">
        <f>fcst!AC34-bud!AC34/total!$P$2*total!$R$2</f>
        <v>444326.94000000006</v>
      </c>
      <c r="AD34" s="214">
        <f>fcst!AD34-bud!AD34/total!$P$2*total!$R$2</f>
        <v>272095.91999999993</v>
      </c>
      <c r="AE34" s="214">
        <f>fcst!AE34-bud!AE34/total!$P$2*total!$R$2</f>
        <v>84451.364549385558</v>
      </c>
      <c r="AF34" s="214">
        <f>fcst!AF34-bud!AF34/total!$P$2*total!$R$2</f>
        <v>272095.91999999993</v>
      </c>
      <c r="AG34" s="214">
        <f>fcst!AG34-bud!AG34/total!$P$2*total!$R$2</f>
        <v>-170852.04000000004</v>
      </c>
      <c r="AH34" s="214">
        <f>fcst!AH34-bud!AH34/total!$P$2*total!$R$2</f>
        <v>-52780.172944392616</v>
      </c>
      <c r="AI34" s="214">
        <f>fcst!AI34-bud!AI34/total!$P$2*total!$R$2</f>
        <v>-27284.040000000037</v>
      </c>
      <c r="AJ34" s="214">
        <f>fcst!AJ34-bud!AJ34/total!$P$2*total!$R$2</f>
        <v>-11671.020000000019</v>
      </c>
      <c r="AK34" s="214">
        <f>fcst!AK34-bud!AK34/total!$P$2*total!$R$2</f>
        <v>-3558.0341695451352</v>
      </c>
      <c r="AL34" s="214">
        <f>fcst!AL34-bud!AL34/total!$P$2*total!$R$2</f>
        <v>-11671.020000000019</v>
      </c>
      <c r="AM34" s="214">
        <f>fcst!AM34-bud!AM34/total!$P$2*total!$R$2</f>
        <v>0</v>
      </c>
      <c r="AN34" s="214">
        <f>fcst!AN34-bud!AN34/total!$P$2*total!$R$2</f>
        <v>0</v>
      </c>
      <c r="AO34" s="214">
        <f>fcst!AO34-bud!AO34/total!$P$2*total!$R$2</f>
        <v>0</v>
      </c>
      <c r="AP34" s="9">
        <f t="shared" si="3"/>
        <v>762139.79999999993</v>
      </c>
      <c r="AQ34" s="9">
        <f t="shared" si="4"/>
        <v>236481.88006829316</v>
      </c>
      <c r="AR34" s="9">
        <f t="shared" si="5"/>
        <v>905707.79999999993</v>
      </c>
    </row>
    <row r="35" spans="1:44">
      <c r="A35" t="str">
        <f>fcst!A35</f>
        <v>ИП Маркарян Арсен Владимирович</v>
      </c>
      <c r="B35">
        <f>'sales bud'!B34</f>
        <v>0</v>
      </c>
      <c r="C35" s="214">
        <f>fcst!C35-bud!C35/total!$P$2*total!$Q$2</f>
        <v>0</v>
      </c>
      <c r="D35" s="214">
        <f>fcst!D35-bud!D35/total!$P$2*total!$Q$2</f>
        <v>0</v>
      </c>
      <c r="E35" s="214">
        <f>fcst!E36-bud!E35/total!$P$2*total!$Q$2</f>
        <v>0</v>
      </c>
      <c r="F35" s="214">
        <f>fcst!F35-bud!F35/total!$P$2*total!$Q$2</f>
        <v>-15299.360999999999</v>
      </c>
      <c r="G35" s="214">
        <f>fcst!G35-bud!G35/total!$P$2*total!$Q$2</f>
        <v>-4730.7857142857147</v>
      </c>
      <c r="H35" s="214">
        <f>fcst!H35-bud!H35/total!$P$2*total!$Q$2</f>
        <v>-15299.360999999999</v>
      </c>
      <c r="I35" s="214">
        <f>fcst!I35-bud!I35/total!$P$2*total!$Q$2</f>
        <v>-30598.721999999998</v>
      </c>
      <c r="J35" s="214">
        <f>fcst!J35-bud!J35/total!$P$2*total!$Q$2</f>
        <v>-9461.5714285714294</v>
      </c>
      <c r="K35" s="214">
        <f>fcst!K35-bud!K35/total!$P$2*total!$Q$2</f>
        <v>-30598.721999999998</v>
      </c>
      <c r="L35" s="214">
        <f>fcst!L35-bud!L35/total!$P$2*total!$Q$2</f>
        <v>291751.59750000003</v>
      </c>
      <c r="M35" s="214">
        <f>fcst!M35-bud!M35/total!$P$2*total!$Q$2</f>
        <v>107850.39571428571</v>
      </c>
      <c r="N35" s="214">
        <f>fcst!N35-bud!N35/total!$P$2*total!$Q$2</f>
        <v>291751.59750000003</v>
      </c>
      <c r="O35" s="214">
        <f>fcst!O35-bud!O35/total!$P$2*total!$Q$2</f>
        <v>-45898.082999999991</v>
      </c>
      <c r="P35" s="214">
        <f>fcst!P35-bud!P35/total!$P$2*total!$Q$2</f>
        <v>-14192.357142857147</v>
      </c>
      <c r="Q35" s="214">
        <f>fcst!Q35-bud!Q35/total!$P$2*total!$Q$2</f>
        <v>117851.91700000002</v>
      </c>
      <c r="R35" s="214">
        <f>fcst!R35-bud!R35/total!$P$2*total!$Q$2</f>
        <v>140800.95850000001</v>
      </c>
      <c r="S35" s="214">
        <f>fcst!S35-bud!S35/total!$P$2*total!$Q$2</f>
        <v>51544.781428571427</v>
      </c>
      <c r="T35" s="214">
        <f>fcst!T35-bud!T35/total!$P$2*total!$Q$2</f>
        <v>-22949.041499999996</v>
      </c>
      <c r="U35" s="9">
        <f t="shared" si="0"/>
        <v>340756.39000000007</v>
      </c>
      <c r="V35" s="9">
        <f t="shared" si="1"/>
        <v>131010.46285714285</v>
      </c>
      <c r="W35" s="9">
        <f t="shared" si="2"/>
        <v>340756.39000000007</v>
      </c>
      <c r="X35" s="214">
        <f>fcst!X35-bud!X35/total!$P$2*total!$R$2</f>
        <v>-12119.895000000004</v>
      </c>
      <c r="Y35" s="214">
        <f>fcst!Y35-bud!Y35/total!$P$2*total!$R$2</f>
        <v>-3747.6484230055703</v>
      </c>
      <c r="Z35" s="214">
        <f>fcst!Z35-bud!Z35/total!$P$2*total!$R$2</f>
        <v>-12119.895000000004</v>
      </c>
      <c r="AA35" s="214">
        <f>fcst!AA35-bud!AA35/total!$P$2*total!$R$2</f>
        <v>8940.1049999999959</v>
      </c>
      <c r="AB35" s="214">
        <f>fcst!AB35-bud!AB35/total!$P$2*total!$R$2</f>
        <v>2764.4109461966582</v>
      </c>
      <c r="AC35" s="214">
        <f>fcst!AC35-bud!AC35/total!$P$2*total!$R$2</f>
        <v>8940.1049999999959</v>
      </c>
      <c r="AD35" s="214">
        <f>fcst!AD35-bud!AD35/total!$P$2*total!$R$2</f>
        <v>19800.315000000002</v>
      </c>
      <c r="AE35" s="214">
        <f>fcst!AE35-bud!AE35/total!$P$2*total!$R$2</f>
        <v>6122.5463821892408</v>
      </c>
      <c r="AF35" s="214">
        <f>fcst!AF35-bud!AF35/total!$P$2*total!$R$2</f>
        <v>19800.315000000002</v>
      </c>
      <c r="AG35" s="214">
        <f>fcst!AG35-bud!AG35/total!$P$2*total!$R$2</f>
        <v>-95699.475000000006</v>
      </c>
      <c r="AH35" s="214">
        <f>fcst!AH35-bud!AH35/total!$P$2*total!$R$2</f>
        <v>-29591.674397031562</v>
      </c>
      <c r="AI35" s="214">
        <f>fcst!AI35-bud!AI35/total!$P$2*total!$R$2</f>
        <v>-95699.475000000006</v>
      </c>
      <c r="AJ35" s="214">
        <f>fcst!AJ35-bud!AJ35/total!$P$2*total!$R$2</f>
        <v>0</v>
      </c>
      <c r="AK35" s="214">
        <f>fcst!AK35-bud!AK35/total!$P$2*total!$R$2</f>
        <v>0</v>
      </c>
      <c r="AL35" s="214">
        <f>fcst!AL35-bud!AL35/total!$P$2*total!$R$2</f>
        <v>0</v>
      </c>
      <c r="AM35" s="214">
        <f>fcst!AM35-bud!AM35/total!$P$2*total!$R$2</f>
        <v>0</v>
      </c>
      <c r="AN35" s="214">
        <f>fcst!AN35-bud!AN35/total!$P$2*total!$R$2</f>
        <v>0</v>
      </c>
      <c r="AO35" s="214">
        <f>fcst!AO35-bud!AO35/total!$P$2*total!$R$2</f>
        <v>0</v>
      </c>
      <c r="AP35" s="9">
        <f t="shared" si="3"/>
        <v>-79078.950000000012</v>
      </c>
      <c r="AQ35" s="9">
        <f t="shared" si="4"/>
        <v>-24452.365491651231</v>
      </c>
      <c r="AR35" s="9">
        <f t="shared" si="5"/>
        <v>-79078.950000000012</v>
      </c>
    </row>
    <row r="36" spans="1:44">
      <c r="A36" t="str">
        <f>fcst!A36</f>
        <v>ИП Мельник Андрей Анатольевич</v>
      </c>
      <c r="B36">
        <f>'sales bud'!B35</f>
        <v>0</v>
      </c>
      <c r="C36" s="214">
        <f>fcst!C36-bud!C36/total!$P$2*total!$Q$2</f>
        <v>0</v>
      </c>
      <c r="D36" s="214">
        <f>fcst!D36-bud!D36/total!$P$2*total!$Q$2</f>
        <v>0</v>
      </c>
      <c r="E36" s="214">
        <f>fcst!E37-bud!E36/total!$P$2*total!$Q$2</f>
        <v>0</v>
      </c>
      <c r="F36" s="214">
        <f>fcst!F36-bud!F36/total!$P$2*total!$Q$2</f>
        <v>125485.23500000002</v>
      </c>
      <c r="G36" s="214">
        <f>fcst!G36-bud!G36/total!$P$2*total!$Q$2</f>
        <v>46123.572857142834</v>
      </c>
      <c r="H36" s="214">
        <f>fcst!H36-bud!H36/total!$P$2*total!$Q$2</f>
        <v>125485.23500000002</v>
      </c>
      <c r="I36" s="214">
        <f>fcst!I36-bud!I36/total!$P$2*total!$Q$2</f>
        <v>-108691.27500000001</v>
      </c>
      <c r="J36" s="214">
        <f>fcst!J36-bud!J36/total!$P$2*total!$Q$2</f>
        <v>-33608.928571428587</v>
      </c>
      <c r="K36" s="214">
        <f>fcst!K36-bud!K36/total!$P$2*total!$Q$2</f>
        <v>-108691.27500000001</v>
      </c>
      <c r="L36" s="214">
        <f>fcst!L36-bud!L36/total!$P$2*total!$Q$2</f>
        <v>207308.72499999998</v>
      </c>
      <c r="M36" s="214">
        <f>fcst!M36-bud!M36/total!$P$2*total!$Q$2</f>
        <v>72534.151428571407</v>
      </c>
      <c r="N36" s="214">
        <f>fcst!N36-bud!N36/total!$P$2*total!$Q$2</f>
        <v>143214.72499999998</v>
      </c>
      <c r="O36" s="214">
        <f>fcst!O36-bud!O36/total!$P$2*total!$Q$2</f>
        <v>-72791.275000000009</v>
      </c>
      <c r="P36" s="214">
        <f>fcst!P36-bud!P36/total!$P$2*total!$Q$2</f>
        <v>-21670.708571428586</v>
      </c>
      <c r="Q36" s="214">
        <f>fcst!Q36-bud!Q36/total!$P$2*total!$Q$2</f>
        <v>-72791.275000000009</v>
      </c>
      <c r="R36" s="214">
        <f>fcst!R36-bud!R36/total!$P$2*total!$Q$2</f>
        <v>120523.48999999999</v>
      </c>
      <c r="S36" s="214">
        <f>fcst!S36-bud!S36/total!$P$2*total!$Q$2</f>
        <v>38386.528571428556</v>
      </c>
      <c r="T36" s="214">
        <f>fcst!T36-bud!T36/total!$P$2*total!$Q$2</f>
        <v>120523.48999999999</v>
      </c>
      <c r="U36" s="9">
        <f t="shared" si="0"/>
        <v>271834.89999999997</v>
      </c>
      <c r="V36" s="9">
        <f t="shared" si="1"/>
        <v>101764.61571428564</v>
      </c>
      <c r="W36" s="9">
        <f t="shared" si="2"/>
        <v>207740.89999999997</v>
      </c>
      <c r="X36" s="214">
        <f>fcst!X36-bud!X36/total!$P$2*total!$R$2</f>
        <v>0</v>
      </c>
      <c r="Y36" s="214">
        <f>fcst!Y36-bud!Y36/total!$P$2*total!$R$2</f>
        <v>0</v>
      </c>
      <c r="Z36" s="214">
        <f>fcst!Z36-bud!Z36/total!$P$2*total!$R$2</f>
        <v>0</v>
      </c>
      <c r="AA36" s="214">
        <f>fcst!AA36-bud!AA36/total!$P$2*total!$R$2</f>
        <v>0</v>
      </c>
      <c r="AB36" s="214">
        <f>fcst!AB36-bud!AB36/total!$P$2*total!$R$2</f>
        <v>0</v>
      </c>
      <c r="AC36" s="214">
        <f>fcst!AC36-bud!AC36/total!$P$2*total!$R$2</f>
        <v>0</v>
      </c>
      <c r="AD36" s="214">
        <f>fcst!AD36-bud!AD36/total!$P$2*total!$R$2</f>
        <v>0</v>
      </c>
      <c r="AE36" s="214">
        <f>fcst!AE36-bud!AE36/total!$P$2*total!$R$2</f>
        <v>0</v>
      </c>
      <c r="AF36" s="214">
        <f>fcst!AF36-bud!AF36/total!$P$2*total!$R$2</f>
        <v>0</v>
      </c>
      <c r="AG36" s="214">
        <f>fcst!AG36-bud!AG36/total!$P$2*total!$R$2</f>
        <v>0</v>
      </c>
      <c r="AH36" s="214">
        <f>fcst!AH36-bud!AH36/total!$P$2*total!$R$2</f>
        <v>0</v>
      </c>
      <c r="AI36" s="214">
        <f>fcst!AI36-bud!AI36/total!$P$2*total!$R$2</f>
        <v>0</v>
      </c>
      <c r="AJ36" s="214">
        <f>fcst!AJ36-bud!AJ36/total!$P$2*total!$R$2</f>
        <v>0</v>
      </c>
      <c r="AK36" s="214">
        <f>fcst!AK36-bud!AK36/total!$P$2*total!$R$2</f>
        <v>0</v>
      </c>
      <c r="AL36" s="214">
        <f>fcst!AL36-bud!AL36/total!$P$2*total!$R$2</f>
        <v>0</v>
      </c>
      <c r="AM36" s="214">
        <f>fcst!AM36-bud!AM36/total!$P$2*total!$R$2</f>
        <v>0</v>
      </c>
      <c r="AN36" s="214">
        <f>fcst!AN36-bud!AN36/total!$P$2*total!$R$2</f>
        <v>0</v>
      </c>
      <c r="AO36" s="214">
        <f>fcst!AO36-bud!AO36/total!$P$2*total!$R$2</f>
        <v>0</v>
      </c>
      <c r="AP36" s="9">
        <f t="shared" si="3"/>
        <v>0</v>
      </c>
      <c r="AQ36" s="9">
        <f t="shared" si="4"/>
        <v>0</v>
      </c>
      <c r="AR36" s="9">
        <f t="shared" si="5"/>
        <v>0</v>
      </c>
    </row>
    <row r="37" spans="1:44">
      <c r="A37" t="str">
        <f>fcst!A37</f>
        <v>СкейтСкай ООО</v>
      </c>
      <c r="B37">
        <f>'sales bud'!B36</f>
        <v>0</v>
      </c>
      <c r="C37" s="214">
        <f>fcst!C37-bud!C37/total!$P$2*total!$Q$2</f>
        <v>0</v>
      </c>
      <c r="D37" s="214">
        <f>fcst!D37-bud!D37/total!$P$2*total!$Q$2</f>
        <v>0</v>
      </c>
      <c r="E37" s="214">
        <f>fcst!E38-bud!E37/total!$P$2*total!$Q$2</f>
        <v>0</v>
      </c>
      <c r="F37" s="214">
        <f>fcst!F37-bud!F37/total!$P$2*total!$Q$2</f>
        <v>-222469.63200000004</v>
      </c>
      <c r="G37" s="214">
        <f>fcst!G37-bud!G37/total!$P$2*total!$Q$2</f>
        <v>-69107.076342857181</v>
      </c>
      <c r="H37" s="214">
        <f>fcst!H37-bud!H37/total!$P$2*total!$Q$2</f>
        <v>-222469.63200000004</v>
      </c>
      <c r="I37" s="214">
        <f>fcst!I37-bud!I37/total!$P$2*total!$Q$2</f>
        <v>-556174.08000000007</v>
      </c>
      <c r="J37" s="214">
        <f>fcst!J37-bud!J37/total!$P$2*total!$Q$2</f>
        <v>-172767.690857143</v>
      </c>
      <c r="K37" s="214">
        <f>fcst!K37-bud!K37/total!$P$2*total!$Q$2</f>
        <v>-556174.08000000007</v>
      </c>
      <c r="L37" s="214">
        <f>fcst!L37-bud!L37/total!$P$2*total!$Q$2</f>
        <v>-667408.89600000007</v>
      </c>
      <c r="M37" s="214">
        <f>fcst!M37-bud!M37/total!$P$2*total!$Q$2</f>
        <v>-207321.22902857157</v>
      </c>
      <c r="N37" s="214">
        <f>fcst!N37-bud!N37/total!$P$2*total!$Q$2</f>
        <v>-667408.89600000007</v>
      </c>
      <c r="O37" s="214">
        <f>fcst!O37-bud!O37/total!$P$2*total!$Q$2</f>
        <v>-444939.26400000008</v>
      </c>
      <c r="P37" s="214">
        <f>fcst!P37-bud!P37/total!$P$2*total!$Q$2</f>
        <v>-138214.15268571436</v>
      </c>
      <c r="Q37" s="214">
        <f>fcst!Q37-bud!Q37/total!$P$2*total!$Q$2</f>
        <v>-444939.26400000008</v>
      </c>
      <c r="R37" s="214">
        <f>fcst!R37-bud!R37/total!$P$2*total!$Q$2</f>
        <v>-333704.44800000003</v>
      </c>
      <c r="S37" s="214">
        <f>fcst!S37-bud!S37/total!$P$2*total!$Q$2</f>
        <v>-103660.61451428579</v>
      </c>
      <c r="T37" s="214">
        <f>fcst!T37-bud!T37/total!$P$2*total!$Q$2</f>
        <v>-333704.44800000003</v>
      </c>
      <c r="U37" s="9">
        <f t="shared" si="0"/>
        <v>-2224696.3199999998</v>
      </c>
      <c r="V37" s="9">
        <f t="shared" si="1"/>
        <v>-691070.76342857198</v>
      </c>
      <c r="W37" s="9">
        <f t="shared" si="2"/>
        <v>-2224696.3199999998</v>
      </c>
      <c r="X37" s="214">
        <f>fcst!X37-bud!X37/total!$P$2*total!$R$2</f>
        <v>68867.999999999985</v>
      </c>
      <c r="Y37" s="214">
        <f>fcst!Y37-bud!Y37/total!$P$2*total!$R$2</f>
        <v>21392.879966556004</v>
      </c>
      <c r="Z37" s="214">
        <f>fcst!Z37-bud!Z37/total!$P$2*total!$R$2</f>
        <v>68867.999999999985</v>
      </c>
      <c r="AA37" s="214">
        <f>fcst!AA37-bud!AA37/total!$P$2*total!$R$2</f>
        <v>275471.99999999994</v>
      </c>
      <c r="AB37" s="214">
        <f>fcst!AB37-bud!AB37/total!$P$2*total!$R$2</f>
        <v>85571.519866224015</v>
      </c>
      <c r="AC37" s="214">
        <f>fcst!AC37-bud!AC37/total!$P$2*total!$R$2</f>
        <v>275471.99999999994</v>
      </c>
      <c r="AD37" s="214">
        <f>fcst!AD37-bud!AD37/total!$P$2*total!$R$2</f>
        <v>116424</v>
      </c>
      <c r="AE37" s="214">
        <f>fcst!AE37-bud!AE37/total!$P$2*total!$R$2</f>
        <v>36165.485526315802</v>
      </c>
      <c r="AF37" s="214">
        <f>fcst!AF37-bud!AF37/total!$P$2*total!$R$2</f>
        <v>116424</v>
      </c>
      <c r="AG37" s="214">
        <f>fcst!AG37-bud!AG37/total!$P$2*total!$R$2</f>
        <v>0</v>
      </c>
      <c r="AH37" s="214">
        <f>fcst!AH37-bud!AH37/total!$P$2*total!$R$2</f>
        <v>0</v>
      </c>
      <c r="AI37" s="214">
        <f>fcst!AI37-bud!AI37/total!$P$2*total!$R$2</f>
        <v>0</v>
      </c>
      <c r="AJ37" s="214">
        <f>fcst!AJ37-bud!AJ37/total!$P$2*total!$R$2</f>
        <v>0</v>
      </c>
      <c r="AK37" s="214">
        <f>fcst!AK37-bud!AK37/total!$P$2*total!$R$2</f>
        <v>0</v>
      </c>
      <c r="AL37" s="214">
        <f>fcst!AL37-bud!AL37/total!$P$2*total!$R$2</f>
        <v>0</v>
      </c>
      <c r="AM37" s="214">
        <f>fcst!AM37-bud!AM37/total!$P$2*total!$R$2</f>
        <v>0</v>
      </c>
      <c r="AN37" s="214">
        <f>fcst!AN37-bud!AN37/total!$P$2*total!$R$2</f>
        <v>0</v>
      </c>
      <c r="AO37" s="214">
        <f>fcst!AO37-bud!AO37/total!$P$2*total!$R$2</f>
        <v>0</v>
      </c>
      <c r="AP37" s="9">
        <f t="shared" si="3"/>
        <v>460763.99999999994</v>
      </c>
      <c r="AQ37" s="9">
        <f t="shared" si="4"/>
        <v>143129.88535909582</v>
      </c>
      <c r="AR37" s="9">
        <f t="shared" si="5"/>
        <v>460763.99999999994</v>
      </c>
    </row>
    <row r="38" spans="1:44">
      <c r="A38" t="str">
        <f>fcst!A38</f>
        <v>ИП Неганов Дмитрий Витальевич</v>
      </c>
      <c r="B38">
        <f>'sales bud'!B37</f>
        <v>0</v>
      </c>
      <c r="C38" s="214">
        <f>fcst!C38-bud!C38/total!$P$2*total!$Q$2</f>
        <v>0</v>
      </c>
      <c r="D38" s="214">
        <f>fcst!D38-bud!D38/total!$P$2*total!$Q$2</f>
        <v>0</v>
      </c>
      <c r="E38" s="214">
        <f>fcst!E39-bud!E38/total!$P$2*total!$Q$2</f>
        <v>0</v>
      </c>
      <c r="F38" s="214">
        <f>fcst!F38-bud!F38/total!$P$2*total!$Q$2</f>
        <v>884944.2</v>
      </c>
      <c r="G38" s="214">
        <f>fcst!G38-bud!G38/total!$P$2*total!$Q$2</f>
        <v>290334.74</v>
      </c>
      <c r="H38" s="214">
        <f>fcst!H38-bud!H38/total!$P$2*total!$Q$2</f>
        <v>884944.2</v>
      </c>
      <c r="I38" s="214">
        <f>fcst!I38-bud!I38/total!$P$2*total!$Q$2</f>
        <v>152771.75680000021</v>
      </c>
      <c r="J38" s="214">
        <f>fcst!J38-bud!J38/total!$P$2*total!$Q$2</f>
        <v>52311.272010638204</v>
      </c>
      <c r="K38" s="214">
        <f>fcst!K38-bud!K38/total!$P$2*total!$Q$2</f>
        <v>-47228.243199999793</v>
      </c>
      <c r="L38" s="214">
        <f>fcst!L38-bud!L38/total!$P$2*total!$Q$2</f>
        <v>-354452.66559999983</v>
      </c>
      <c r="M38" s="214">
        <f>fcst!M38-bud!M38/total!$P$2*total!$Q$2</f>
        <v>-90809.912562310084</v>
      </c>
      <c r="N38" s="214">
        <f>fcst!N38-bud!N38/total!$P$2*total!$Q$2</f>
        <v>-390217.66559999983</v>
      </c>
      <c r="O38" s="214">
        <f>fcst!O38-bud!O38/total!$P$2*total!$Q$2</f>
        <v>-532766.3879999998</v>
      </c>
      <c r="P38" s="214">
        <f>fcst!P38-bud!P38/total!$P$2*total!$Q$2</f>
        <v>-147167.47713525844</v>
      </c>
      <c r="Q38" s="214">
        <f>fcst!Q38-bud!Q38/total!$P$2*total!$Q$2</f>
        <v>-532766.3879999998</v>
      </c>
      <c r="R38" s="214">
        <f>fcst!R38-bud!R38/total!$P$2*total!$Q$2</f>
        <v>-213106.55519999992</v>
      </c>
      <c r="S38" s="214">
        <f>fcst!S38-bud!S38/total!$P$2*total!$Q$2</f>
        <v>-58866.990854103366</v>
      </c>
      <c r="T38" s="214">
        <f>fcst!T38-bud!T38/total!$P$2*total!$Q$2</f>
        <v>-213106.55519999992</v>
      </c>
      <c r="U38" s="9">
        <f t="shared" si="0"/>
        <v>-62609.651999999391</v>
      </c>
      <c r="V38" s="9">
        <f t="shared" si="1"/>
        <v>45801.631458966309</v>
      </c>
      <c r="W38" s="9">
        <f t="shared" si="2"/>
        <v>-298374.65199999942</v>
      </c>
      <c r="X38" s="214">
        <f>fcst!X38-bud!X38/total!$P$2*total!$R$2</f>
        <v>0</v>
      </c>
      <c r="Y38" s="214">
        <f>fcst!Y38-bud!Y38/total!$P$2*total!$R$2</f>
        <v>0</v>
      </c>
      <c r="Z38" s="214">
        <f>fcst!Z38-bud!Z38/total!$P$2*total!$R$2</f>
        <v>0</v>
      </c>
      <c r="AA38" s="214">
        <f>fcst!AA38-bud!AA38/total!$P$2*total!$R$2</f>
        <v>0</v>
      </c>
      <c r="AB38" s="214">
        <f>fcst!AB38-bud!AB38/total!$P$2*total!$R$2</f>
        <v>0</v>
      </c>
      <c r="AC38" s="214">
        <f>fcst!AC38-bud!AC38/total!$P$2*total!$R$2</f>
        <v>235765</v>
      </c>
      <c r="AD38" s="214">
        <f>fcst!AD38-bud!AD38/total!$P$2*total!$R$2</f>
        <v>0</v>
      </c>
      <c r="AE38" s="214">
        <f>fcst!AE38-bud!AE38/total!$P$2*total!$R$2</f>
        <v>0</v>
      </c>
      <c r="AF38" s="214">
        <f>fcst!AF38-bud!AF38/total!$P$2*total!$R$2</f>
        <v>0</v>
      </c>
      <c r="AG38" s="214">
        <f>fcst!AG38-bud!AG38/total!$P$2*total!$R$2</f>
        <v>0</v>
      </c>
      <c r="AH38" s="214">
        <f>fcst!AH38-bud!AH38/total!$P$2*total!$R$2</f>
        <v>0</v>
      </c>
      <c r="AI38" s="214">
        <f>fcst!AI38-bud!AI38/total!$P$2*total!$R$2</f>
        <v>0</v>
      </c>
      <c r="AJ38" s="214">
        <f>fcst!AJ38-bud!AJ38/total!$P$2*total!$R$2</f>
        <v>0</v>
      </c>
      <c r="AK38" s="214">
        <f>fcst!AK38-bud!AK38/total!$P$2*total!$R$2</f>
        <v>0</v>
      </c>
      <c r="AL38" s="214">
        <f>fcst!AL38-bud!AL38/total!$P$2*total!$R$2</f>
        <v>0</v>
      </c>
      <c r="AM38" s="214">
        <f>fcst!AM38-bud!AM38/total!$P$2*total!$R$2</f>
        <v>0</v>
      </c>
      <c r="AN38" s="214">
        <f>fcst!AN38-bud!AN38/total!$P$2*total!$R$2</f>
        <v>0</v>
      </c>
      <c r="AO38" s="214">
        <f>fcst!AO38-bud!AO38/total!$P$2*total!$R$2</f>
        <v>0</v>
      </c>
      <c r="AP38" s="9">
        <f t="shared" si="3"/>
        <v>0</v>
      </c>
      <c r="AQ38" s="9">
        <f t="shared" si="4"/>
        <v>0</v>
      </c>
      <c r="AR38" s="9">
        <f t="shared" si="5"/>
        <v>235765</v>
      </c>
    </row>
    <row r="39" spans="1:44">
      <c r="A39" t="str">
        <f>fcst!A39</f>
        <v>ИП Никольская Екатерина Николаевна</v>
      </c>
      <c r="B39">
        <f>'sales bud'!B38</f>
        <v>0</v>
      </c>
      <c r="C39" s="214">
        <f>fcst!C39-bud!C39/total!$P$2*total!$Q$2</f>
        <v>0</v>
      </c>
      <c r="D39" s="214">
        <f>fcst!D39-bud!D39/total!$P$2*total!$Q$2</f>
        <v>0</v>
      </c>
      <c r="E39" s="214">
        <f>fcst!E40-bud!E39/total!$P$2*total!$Q$2</f>
        <v>-23839.200000000001</v>
      </c>
      <c r="F39" s="214">
        <f>fcst!F39-bud!F39/total!$P$2*total!$Q$2</f>
        <v>0</v>
      </c>
      <c r="G39" s="214">
        <f>fcst!G39-bud!G39/total!$P$2*total!$Q$2</f>
        <v>0</v>
      </c>
      <c r="H39" s="214">
        <f>fcst!H39-bud!H39/total!$P$2*total!$Q$2</f>
        <v>0</v>
      </c>
      <c r="I39" s="214">
        <f>fcst!I39-bud!I39/total!$P$2*total!$Q$2</f>
        <v>0</v>
      </c>
      <c r="J39" s="214">
        <f>fcst!J39-bud!J39/total!$P$2*total!$Q$2</f>
        <v>0</v>
      </c>
      <c r="K39" s="214">
        <f>fcst!K39-bud!K39/total!$P$2*total!$Q$2</f>
        <v>0</v>
      </c>
      <c r="L39" s="214">
        <f>fcst!L39-bud!L39/total!$P$2*total!$Q$2</f>
        <v>136267.78049999999</v>
      </c>
      <c r="M39" s="214">
        <f>fcst!M39-bud!M39/total!$P$2*total!$Q$2</f>
        <v>56819.98714285715</v>
      </c>
      <c r="N39" s="214">
        <f>fcst!N39-bud!N39/total!$P$2*total!$Q$2</f>
        <v>136267.78049999999</v>
      </c>
      <c r="O39" s="214">
        <f>fcst!O39-bud!O39/total!$P$2*total!$Q$2</f>
        <v>-72654.812999999995</v>
      </c>
      <c r="P39" s="214">
        <f>fcst!P39-bud!P39/total!$P$2*total!$Q$2</f>
        <v>-22465.928571428576</v>
      </c>
      <c r="Q39" s="214">
        <f>fcst!Q39-bud!Q39/total!$P$2*total!$Q$2</f>
        <v>-72654.812999999995</v>
      </c>
      <c r="R39" s="214">
        <f>fcst!R39-bud!R39/total!$P$2*total!$Q$2</f>
        <v>-60545.677499999998</v>
      </c>
      <c r="S39" s="214">
        <f>fcst!S39-bud!S39/total!$P$2*total!$Q$2</f>
        <v>-18721.607142857149</v>
      </c>
      <c r="T39" s="214">
        <f>fcst!T39-bud!T39/total!$P$2*total!$Q$2</f>
        <v>-60545.677499999998</v>
      </c>
      <c r="U39" s="9">
        <f t="shared" si="0"/>
        <v>3067.2900000000009</v>
      </c>
      <c r="V39" s="9">
        <f t="shared" si="1"/>
        <v>15632.451428571421</v>
      </c>
      <c r="W39" s="9">
        <f t="shared" si="2"/>
        <v>-20771.909999999996</v>
      </c>
      <c r="X39" s="214">
        <f>fcst!X39-bud!X39/total!$P$2*total!$R$2</f>
        <v>20205</v>
      </c>
      <c r="Y39" s="214">
        <f>fcst!Y39-bud!Y39/total!$P$2*total!$R$2</f>
        <v>6247.6808905380349</v>
      </c>
      <c r="Z39" s="214">
        <f>fcst!Z39-bud!Z39/total!$P$2*total!$R$2</f>
        <v>20205</v>
      </c>
      <c r="AA39" s="214">
        <f>fcst!AA39-bud!AA39/total!$P$2*total!$R$2</f>
        <v>29155.5</v>
      </c>
      <c r="AB39" s="214">
        <f>fcst!AB39-bud!AB39/total!$P$2*total!$R$2</f>
        <v>9015.3061224489829</v>
      </c>
      <c r="AC39" s="214">
        <f>fcst!AC39-bud!AC39/total!$P$2*total!$R$2</f>
        <v>29155.5</v>
      </c>
      <c r="AD39" s="214">
        <f>fcst!AD39-bud!AD39/total!$P$2*total!$R$2</f>
        <v>104755.5</v>
      </c>
      <c r="AE39" s="214">
        <f>fcst!AE39-bud!AE39/total!$P$2*total!$R$2</f>
        <v>32391.929499072361</v>
      </c>
      <c r="AF39" s="214">
        <f>fcst!AF39-bud!AF39/total!$P$2*total!$R$2</f>
        <v>104755.5</v>
      </c>
      <c r="AG39" s="214">
        <f>fcst!AG39-bud!AG39/total!$P$2*total!$R$2</f>
        <v>-51664.5</v>
      </c>
      <c r="AH39" s="214">
        <f>fcst!AH39-bud!AH39/total!$P$2*total!$R$2</f>
        <v>-15975.417439703157</v>
      </c>
      <c r="AI39" s="214">
        <f>fcst!AI39-bud!AI39/total!$P$2*total!$R$2</f>
        <v>-51664.5</v>
      </c>
      <c r="AJ39" s="214">
        <f>fcst!AJ39-bud!AJ39/total!$P$2*total!$R$2</f>
        <v>-51664.5</v>
      </c>
      <c r="AK39" s="214">
        <f>fcst!AK39-bud!AK39/total!$P$2*total!$R$2</f>
        <v>-15975.417439703157</v>
      </c>
      <c r="AL39" s="214">
        <f>fcst!AL39-bud!AL39/total!$P$2*total!$R$2</f>
        <v>-28702.5</v>
      </c>
      <c r="AM39" s="214">
        <f>fcst!AM39-bud!AM39/total!$P$2*total!$R$2</f>
        <v>0</v>
      </c>
      <c r="AN39" s="214">
        <f>fcst!AN39-bud!AN39/total!$P$2*total!$R$2</f>
        <v>0</v>
      </c>
      <c r="AO39" s="214">
        <f>fcst!AO39-bud!AO39/total!$P$2*total!$R$2</f>
        <v>0</v>
      </c>
      <c r="AP39" s="9">
        <f t="shared" si="3"/>
        <v>50787</v>
      </c>
      <c r="AQ39" s="9">
        <f t="shared" si="4"/>
        <v>15704.081632653069</v>
      </c>
      <c r="AR39" s="9">
        <f t="shared" si="5"/>
        <v>73749</v>
      </c>
    </row>
    <row r="40" spans="1:44">
      <c r="A40" t="str">
        <f>fcst!A40</f>
        <v>ИП Пилюгина Юлия Юрьевна</v>
      </c>
      <c r="B40">
        <f>'sales bud'!B39</f>
        <v>0</v>
      </c>
      <c r="C40" s="214">
        <f>fcst!C40-bud!C40/total!$P$2*total!$Q$2</f>
        <v>0</v>
      </c>
      <c r="D40" s="214">
        <f>fcst!D40-bud!D40/total!$P$2*total!$Q$2</f>
        <v>0</v>
      </c>
      <c r="E40" s="214">
        <f>fcst!E41-bud!E40/total!$P$2*total!$Q$2</f>
        <v>0</v>
      </c>
      <c r="F40" s="214">
        <f>fcst!F40-bud!F40/total!$P$2*total!$Q$2</f>
        <v>0</v>
      </c>
      <c r="G40" s="214">
        <f>fcst!G40-bud!G40/total!$P$2*total!$Q$2</f>
        <v>0</v>
      </c>
      <c r="H40" s="214">
        <f>fcst!H40-bud!H40/total!$P$2*total!$Q$2</f>
        <v>0</v>
      </c>
      <c r="I40" s="214">
        <f>fcst!I40-bud!I40/total!$P$2*total!$Q$2</f>
        <v>0</v>
      </c>
      <c r="J40" s="214">
        <f>fcst!J40-bud!J40/total!$P$2*total!$Q$2</f>
        <v>0</v>
      </c>
      <c r="K40" s="214">
        <f>fcst!K40-bud!K40/total!$P$2*total!$Q$2</f>
        <v>0</v>
      </c>
      <c r="L40" s="214">
        <f>fcst!L40-bud!L40/total!$P$2*total!$Q$2</f>
        <v>0</v>
      </c>
      <c r="M40" s="214">
        <f>fcst!M40-bud!M40/total!$P$2*total!$Q$2</f>
        <v>0</v>
      </c>
      <c r="N40" s="214">
        <f>fcst!N40-bud!N40/total!$P$2*total!$Q$2</f>
        <v>0</v>
      </c>
      <c r="O40" s="214">
        <f>fcst!O40-bud!O40/total!$P$2*total!$Q$2</f>
        <v>114495</v>
      </c>
      <c r="P40" s="214">
        <f>fcst!P40-bud!P40/total!$P$2*total!$Q$2</f>
        <v>36097.660000000003</v>
      </c>
      <c r="Q40" s="214">
        <f>fcst!Q40-bud!Q40/total!$P$2*total!$Q$2</f>
        <v>114495</v>
      </c>
      <c r="R40" s="214">
        <f>fcst!R40-bud!R40/total!$P$2*total!$Q$2</f>
        <v>0</v>
      </c>
      <c r="S40" s="214">
        <f>fcst!S40-bud!S40/total!$P$2*total!$Q$2</f>
        <v>0</v>
      </c>
      <c r="T40" s="214">
        <f>fcst!T40-bud!T40/total!$P$2*total!$Q$2</f>
        <v>0</v>
      </c>
      <c r="U40" s="9">
        <f t="shared" si="0"/>
        <v>114495</v>
      </c>
      <c r="V40" s="9">
        <f t="shared" si="1"/>
        <v>36097.660000000003</v>
      </c>
      <c r="W40" s="9">
        <f t="shared" si="2"/>
        <v>114495</v>
      </c>
      <c r="X40" s="214">
        <f>fcst!X40-bud!X40/total!$P$2*total!$R$2</f>
        <v>0</v>
      </c>
      <c r="Y40" s="214">
        <f>fcst!Y40-bud!Y40/total!$P$2*total!$R$2</f>
        <v>0</v>
      </c>
      <c r="Z40" s="214">
        <f>fcst!Z40-bud!Z40/total!$P$2*total!$R$2</f>
        <v>0</v>
      </c>
      <c r="AA40" s="214">
        <f>fcst!AA40-bud!AA40/total!$P$2*total!$R$2</f>
        <v>0</v>
      </c>
      <c r="AB40" s="214">
        <f>fcst!AB40-bud!AB40/total!$P$2*total!$R$2</f>
        <v>0</v>
      </c>
      <c r="AC40" s="214">
        <f>fcst!AC40-bud!AC40/total!$P$2*total!$R$2</f>
        <v>0</v>
      </c>
      <c r="AD40" s="214">
        <f>fcst!AD40-bud!AD40/total!$P$2*total!$R$2</f>
        <v>0</v>
      </c>
      <c r="AE40" s="214">
        <f>fcst!AE40-bud!AE40/total!$P$2*total!$R$2</f>
        <v>0</v>
      </c>
      <c r="AF40" s="214">
        <f>fcst!AF40-bud!AF40/total!$P$2*total!$R$2</f>
        <v>0</v>
      </c>
      <c r="AG40" s="214">
        <f>fcst!AG40-bud!AG40/total!$P$2*total!$R$2</f>
        <v>0</v>
      </c>
      <c r="AH40" s="214">
        <f>fcst!AH40-bud!AH40/total!$P$2*total!$R$2</f>
        <v>0</v>
      </c>
      <c r="AI40" s="214">
        <f>fcst!AI40-bud!AI40/total!$P$2*total!$R$2</f>
        <v>0</v>
      </c>
      <c r="AJ40" s="214">
        <f>fcst!AJ40-bud!AJ40/total!$P$2*total!$R$2</f>
        <v>0</v>
      </c>
      <c r="AK40" s="214">
        <f>fcst!AK40-bud!AK40/total!$P$2*total!$R$2</f>
        <v>0</v>
      </c>
      <c r="AL40" s="214">
        <f>fcst!AL40-bud!AL40/total!$P$2*total!$R$2</f>
        <v>0</v>
      </c>
      <c r="AM40" s="214">
        <f>fcst!AM40-bud!AM40/total!$P$2*total!$R$2</f>
        <v>0</v>
      </c>
      <c r="AN40" s="214">
        <f>fcst!AN40-bud!AN40/total!$P$2*total!$R$2</f>
        <v>0</v>
      </c>
      <c r="AO40" s="214">
        <f>fcst!AO40-bud!AO40/total!$P$2*total!$R$2</f>
        <v>0</v>
      </c>
      <c r="AP40" s="9">
        <f t="shared" si="3"/>
        <v>0</v>
      </c>
      <c r="AQ40" s="9">
        <f t="shared" si="4"/>
        <v>0</v>
      </c>
      <c r="AR40" s="9">
        <f t="shared" si="5"/>
        <v>0</v>
      </c>
    </row>
    <row r="41" spans="1:44">
      <c r="A41" t="str">
        <f>fcst!A41</f>
        <v>ИП Рыжков Михаил Николаевич</v>
      </c>
      <c r="B41">
        <f>'sales bud'!B40</f>
        <v>0</v>
      </c>
      <c r="C41" s="214">
        <f>fcst!C41-bud!C41/total!$P$2*total!$Q$2</f>
        <v>0</v>
      </c>
      <c r="D41" s="214">
        <f>fcst!D41-bud!D41/total!$P$2*total!$Q$2</f>
        <v>0</v>
      </c>
      <c r="E41" s="214">
        <f>fcst!E42-bud!E41/total!$P$2*total!$Q$2</f>
        <v>-31961.056179775282</v>
      </c>
      <c r="F41" s="214">
        <f>fcst!F41-bud!F41/total!$P$2*total!$Q$2</f>
        <v>0</v>
      </c>
      <c r="G41" s="214">
        <f>fcst!G41-bud!G41/total!$P$2*total!$Q$2</f>
        <v>0</v>
      </c>
      <c r="H41" s="214">
        <f>fcst!H41-bud!H41/total!$P$2*total!$Q$2</f>
        <v>0</v>
      </c>
      <c r="I41" s="214">
        <f>fcst!I41-bud!I41/total!$P$2*total!$Q$2</f>
        <v>0</v>
      </c>
      <c r="J41" s="214">
        <f>fcst!J41-bud!J41/total!$P$2*total!$Q$2</f>
        <v>0</v>
      </c>
      <c r="K41" s="214">
        <f>fcst!K41-bud!K41/total!$P$2*total!$Q$2</f>
        <v>0</v>
      </c>
      <c r="L41" s="214">
        <f>fcst!L41-bud!L41/total!$P$2*total!$Q$2</f>
        <v>107090</v>
      </c>
      <c r="M41" s="214">
        <f>fcst!M41-bud!M41/total!$P$2*total!$Q$2</f>
        <v>36302.67</v>
      </c>
      <c r="N41" s="214">
        <f>fcst!N41-bud!N41/total!$P$2*total!$Q$2</f>
        <v>107090</v>
      </c>
      <c r="O41" s="214">
        <f>fcst!O41-bud!O41/total!$P$2*total!$Q$2</f>
        <v>0</v>
      </c>
      <c r="P41" s="214">
        <f>fcst!P41-bud!P41/total!$P$2*total!$Q$2</f>
        <v>0</v>
      </c>
      <c r="Q41" s="214">
        <f>fcst!Q41-bud!Q41/total!$P$2*total!$Q$2</f>
        <v>0</v>
      </c>
      <c r="R41" s="214">
        <f>fcst!R41-bud!R41/total!$P$2*total!$Q$2</f>
        <v>0</v>
      </c>
      <c r="S41" s="214">
        <f>fcst!S41-bud!S41/total!$P$2*total!$Q$2</f>
        <v>0</v>
      </c>
      <c r="T41" s="214">
        <f>fcst!T41-bud!T41/total!$P$2*total!$Q$2</f>
        <v>0</v>
      </c>
      <c r="U41" s="9">
        <f t="shared" si="0"/>
        <v>107090</v>
      </c>
      <c r="V41" s="9">
        <f t="shared" si="1"/>
        <v>36302.67</v>
      </c>
      <c r="W41" s="9">
        <f t="shared" si="2"/>
        <v>75128.943820224726</v>
      </c>
      <c r="X41" s="214">
        <f>fcst!X41-bud!X41/total!$P$2*total!$R$2</f>
        <v>26079.209999999985</v>
      </c>
      <c r="Y41" s="214">
        <f>fcst!Y41-bud!Y41/total!$P$2*total!$R$2</f>
        <v>8638.4520690166901</v>
      </c>
      <c r="Z41" s="214">
        <f>fcst!Z41-bud!Z41/total!$P$2*total!$R$2</f>
        <v>26079.209999999985</v>
      </c>
      <c r="AA41" s="214">
        <f>fcst!AA41-bud!AA41/total!$P$2*total!$R$2</f>
        <v>145876.72499999995</v>
      </c>
      <c r="AB41" s="214">
        <f>fcst!AB41-bud!AB41/total!$P$2*total!$R$2</f>
        <v>46543.161712430403</v>
      </c>
      <c r="AC41" s="214">
        <f>fcst!AC41-bud!AC41/total!$P$2*total!$R$2</f>
        <v>145876.72499999995</v>
      </c>
      <c r="AD41" s="214">
        <f>fcst!AD41-bud!AD41/total!$P$2*total!$R$2</f>
        <v>158163.03</v>
      </c>
      <c r="AE41" s="214">
        <f>fcst!AE41-bud!AE41/total!$P$2*total!$R$2</f>
        <v>50629.456392578868</v>
      </c>
      <c r="AF41" s="214">
        <f>fcst!AF41-bud!AF41/total!$P$2*total!$R$2</f>
        <v>158163.03</v>
      </c>
      <c r="AG41" s="214">
        <f>fcst!AG41-bud!AG41/total!$P$2*total!$R$2</f>
        <v>-55413.180000000008</v>
      </c>
      <c r="AH41" s="214">
        <f>fcst!AH41-bud!AH41/total!$P$2*total!$R$2</f>
        <v>-15985.804581818193</v>
      </c>
      <c r="AI41" s="214">
        <f>fcst!AI41-bud!AI41/total!$P$2*total!$R$2</f>
        <v>-24628.180000000011</v>
      </c>
      <c r="AJ41" s="214">
        <f>fcst!AJ41-bud!AJ41/total!$P$2*total!$R$2</f>
        <v>-27706.590000000004</v>
      </c>
      <c r="AK41" s="214">
        <f>fcst!AK41-bud!AK41/total!$P$2*total!$R$2</f>
        <v>-7992.9022909090963</v>
      </c>
      <c r="AL41" s="214">
        <f>fcst!AL41-bud!AL41/total!$P$2*total!$R$2</f>
        <v>-27706.590000000004</v>
      </c>
      <c r="AM41" s="214">
        <f>fcst!AM41-bud!AM41/total!$P$2*total!$R$2</f>
        <v>-13853.295000000002</v>
      </c>
      <c r="AN41" s="214">
        <f>fcst!AN41-bud!AN41/total!$P$2*total!$R$2</f>
        <v>-3996.4511454545482</v>
      </c>
      <c r="AO41" s="214">
        <f>fcst!AO41-bud!AO41/total!$P$2*total!$R$2</f>
        <v>-13853.295000000002</v>
      </c>
      <c r="AP41" s="9">
        <f t="shared" si="3"/>
        <v>233145.89999999997</v>
      </c>
      <c r="AQ41" s="9">
        <f t="shared" si="4"/>
        <v>77835.912155844111</v>
      </c>
      <c r="AR41" s="9">
        <f t="shared" si="5"/>
        <v>263930.89999999997</v>
      </c>
    </row>
    <row r="42" spans="1:44">
      <c r="A42" t="str">
        <f>fcst!A42</f>
        <v>ИП Серебрянников Андрей Евгеньевич</v>
      </c>
      <c r="B42">
        <f>'sales bud'!B41</f>
        <v>0</v>
      </c>
      <c r="C42" s="214">
        <f>fcst!C42-bud!C42/total!$P$2*total!$Q$2</f>
        <v>0</v>
      </c>
      <c r="D42" s="214">
        <f>fcst!D42-bud!D42/total!$P$2*total!$Q$2</f>
        <v>0</v>
      </c>
      <c r="E42" s="214">
        <f>fcst!E43-bud!E42/total!$P$2*total!$Q$2</f>
        <v>0</v>
      </c>
      <c r="F42" s="214">
        <f>fcst!F42-bud!F42/total!$P$2*total!$Q$2</f>
        <v>206749.89919999999</v>
      </c>
      <c r="G42" s="214">
        <f>fcst!G42-bud!G42/total!$P$2*total!$Q$2</f>
        <v>78586.082857142843</v>
      </c>
      <c r="H42" s="214">
        <f>fcst!H42-bud!H42/total!$P$2*total!$Q$2</f>
        <v>206749.89919999999</v>
      </c>
      <c r="I42" s="214">
        <f>fcst!I42-bud!I42/total!$P$2*total!$Q$2</f>
        <v>-153405.25199999998</v>
      </c>
      <c r="J42" s="214">
        <f>fcst!J42-bud!J42/total!$P$2*total!$Q$2</f>
        <v>-47435.142857142841</v>
      </c>
      <c r="K42" s="214">
        <f>fcst!K42-bud!K42/total!$P$2*total!$Q$2</f>
        <v>-153405.25199999998</v>
      </c>
      <c r="L42" s="214">
        <f>fcst!L42-bud!L42/total!$P$2*total!$Q$2</f>
        <v>139613.69760000001</v>
      </c>
      <c r="M42" s="214">
        <f>fcst!M42-bud!M42/total!$P$2*total!$Q$2</f>
        <v>57665.788571428551</v>
      </c>
      <c r="N42" s="214">
        <f>fcst!N42-bud!N42/total!$P$2*total!$Q$2</f>
        <v>80248.697600000014</v>
      </c>
      <c r="O42" s="214">
        <f>fcst!O42-bud!O42/total!$P$2*total!$Q$2</f>
        <v>-184086.30239999999</v>
      </c>
      <c r="P42" s="214">
        <f>fcst!P42-bud!P42/total!$P$2*total!$Q$2</f>
        <v>-56922.171428571455</v>
      </c>
      <c r="Q42" s="214">
        <f>fcst!Q42-bud!Q42/total!$P$2*total!$Q$2</f>
        <v>-184086.30239999999</v>
      </c>
      <c r="R42" s="214">
        <f>fcst!R42-bud!R42/total!$P$2*total!$Q$2</f>
        <v>-30681.0504</v>
      </c>
      <c r="S42" s="214">
        <f>fcst!S42-bud!S42/total!$P$2*total!$Q$2</f>
        <v>-9487.0285714285747</v>
      </c>
      <c r="T42" s="214">
        <f>fcst!T42-bud!T42/total!$P$2*total!$Q$2</f>
        <v>-30681.0504</v>
      </c>
      <c r="U42" s="9">
        <f t="shared" si="0"/>
        <v>-21809.007999999965</v>
      </c>
      <c r="V42" s="9">
        <f t="shared" si="1"/>
        <v>22407.528571428524</v>
      </c>
      <c r="W42" s="9">
        <f t="shared" si="2"/>
        <v>-81174.007999999973</v>
      </c>
      <c r="X42" s="214">
        <f>fcst!X42-bud!X42/total!$P$2*total!$R$2</f>
        <v>0</v>
      </c>
      <c r="Y42" s="214">
        <f>fcst!Y42-bud!Y42/total!$P$2*total!$R$2</f>
        <v>0</v>
      </c>
      <c r="Z42" s="214">
        <f>fcst!Z42-bud!Z42/total!$P$2*total!$R$2</f>
        <v>0</v>
      </c>
      <c r="AA42" s="214">
        <f>fcst!AA42-bud!AA42/total!$P$2*total!$R$2</f>
        <v>0</v>
      </c>
      <c r="AB42" s="214">
        <f>fcst!AB42-bud!AB42/total!$P$2*total!$R$2</f>
        <v>0</v>
      </c>
      <c r="AC42" s="214">
        <f>fcst!AC42-bud!AC42/total!$P$2*total!$R$2</f>
        <v>0</v>
      </c>
      <c r="AD42" s="214">
        <f>fcst!AD42-bud!AD42/total!$P$2*total!$R$2</f>
        <v>0</v>
      </c>
      <c r="AE42" s="214">
        <f>fcst!AE42-bud!AE42/total!$P$2*total!$R$2</f>
        <v>0</v>
      </c>
      <c r="AF42" s="214">
        <f>fcst!AF42-bud!AF42/total!$P$2*total!$R$2</f>
        <v>0</v>
      </c>
      <c r="AG42" s="214">
        <f>fcst!AG42-bud!AG42/total!$P$2*total!$R$2</f>
        <v>0</v>
      </c>
      <c r="AH42" s="214">
        <f>fcst!AH42-bud!AH42/total!$P$2*total!$R$2</f>
        <v>0</v>
      </c>
      <c r="AI42" s="214">
        <f>fcst!AI42-bud!AI42/total!$P$2*total!$R$2</f>
        <v>0</v>
      </c>
      <c r="AJ42" s="214">
        <f>fcst!AJ42-bud!AJ42/total!$P$2*total!$R$2</f>
        <v>0</v>
      </c>
      <c r="AK42" s="214">
        <f>fcst!AK42-bud!AK42/total!$P$2*total!$R$2</f>
        <v>0</v>
      </c>
      <c r="AL42" s="214">
        <f>fcst!AL42-bud!AL42/total!$P$2*total!$R$2</f>
        <v>0</v>
      </c>
      <c r="AM42" s="214">
        <f>fcst!AM42-bud!AM42/total!$P$2*total!$R$2</f>
        <v>0</v>
      </c>
      <c r="AN42" s="214">
        <f>fcst!AN42-bud!AN42/total!$P$2*total!$R$2</f>
        <v>0</v>
      </c>
      <c r="AO42" s="214">
        <f>fcst!AO42-bud!AO42/total!$P$2*total!$R$2</f>
        <v>0</v>
      </c>
      <c r="AP42" s="9">
        <f t="shared" si="3"/>
        <v>0</v>
      </c>
      <c r="AQ42" s="9">
        <f t="shared" si="4"/>
        <v>0</v>
      </c>
      <c r="AR42" s="9">
        <f t="shared" si="5"/>
        <v>0</v>
      </c>
    </row>
    <row r="43" spans="1:44">
      <c r="A43" t="str">
        <f>fcst!A43</f>
        <v>ИП Харитонов Сергей Владимирович</v>
      </c>
      <c r="B43">
        <f>'sales bud'!B42</f>
        <v>0</v>
      </c>
      <c r="C43" s="214">
        <f>fcst!C43-bud!C43/total!$P$2*total!$Q$2</f>
        <v>0</v>
      </c>
      <c r="D43" s="214">
        <f>fcst!D43-bud!D43/total!$P$2*total!$Q$2</f>
        <v>0</v>
      </c>
      <c r="E43" s="214">
        <f>fcst!E44-bud!E43/total!$P$2*total!$Q$2</f>
        <v>0</v>
      </c>
      <c r="F43" s="214">
        <f>fcst!F43-bud!F43/total!$P$2*total!$Q$2</f>
        <v>0</v>
      </c>
      <c r="G43" s="214">
        <f>fcst!G43-bud!G43/total!$P$2*total!$Q$2</f>
        <v>0</v>
      </c>
      <c r="H43" s="214">
        <f>fcst!H43-bud!H43/total!$P$2*total!$Q$2</f>
        <v>0</v>
      </c>
      <c r="I43" s="214">
        <f>fcst!I43-bud!I43/total!$P$2*total!$Q$2</f>
        <v>0</v>
      </c>
      <c r="J43" s="214">
        <f>fcst!J43-bud!J43/total!$P$2*total!$Q$2</f>
        <v>0</v>
      </c>
      <c r="K43" s="214">
        <f>fcst!K43-bud!K43/total!$P$2*total!$Q$2</f>
        <v>0</v>
      </c>
      <c r="L43" s="214">
        <f>fcst!L43-bud!L43/total!$P$2*total!$Q$2</f>
        <v>0</v>
      </c>
      <c r="M43" s="214">
        <f>fcst!M43-bud!M43/total!$P$2*total!$Q$2</f>
        <v>0</v>
      </c>
      <c r="N43" s="214">
        <f>fcst!N43-bud!N43/total!$P$2*total!$Q$2</f>
        <v>0</v>
      </c>
      <c r="O43" s="214">
        <f>fcst!O43-bud!O43/total!$P$2*total!$Q$2</f>
        <v>-138180</v>
      </c>
      <c r="P43" s="214">
        <f>fcst!P43-bud!P43/total!$P$2*total!$Q$2</f>
        <v>-26516.45</v>
      </c>
      <c r="Q43" s="214">
        <f>fcst!Q43-bud!Q43/total!$P$2*total!$Q$2</f>
        <v>0</v>
      </c>
      <c r="R43" s="214">
        <f>fcst!R43-bud!R43/total!$P$2*total!$Q$2</f>
        <v>0</v>
      </c>
      <c r="S43" s="214">
        <f>fcst!S43-bud!S43/total!$P$2*total!$Q$2</f>
        <v>0</v>
      </c>
      <c r="T43" s="214">
        <f>fcst!T43-bud!T43/total!$P$2*total!$Q$2</f>
        <v>0</v>
      </c>
      <c r="U43" s="9">
        <f t="shared" si="0"/>
        <v>-138180</v>
      </c>
      <c r="V43" s="9">
        <f t="shared" si="1"/>
        <v>-26516.45</v>
      </c>
      <c r="W43" s="9">
        <f t="shared" si="2"/>
        <v>0</v>
      </c>
      <c r="X43" s="214">
        <f>fcst!X43-bud!X43/total!$P$2*total!$R$2</f>
        <v>0</v>
      </c>
      <c r="Y43" s="214">
        <f>fcst!Y43-bud!Y43/total!$P$2*total!$R$2</f>
        <v>0</v>
      </c>
      <c r="Z43" s="214">
        <f>fcst!Z43-bud!Z43/total!$P$2*total!$R$2</f>
        <v>0</v>
      </c>
      <c r="AA43" s="214">
        <f>fcst!AA43-bud!AA43/total!$P$2*total!$R$2</f>
        <v>0</v>
      </c>
      <c r="AB43" s="214">
        <f>fcst!AB43-bud!AB43/total!$P$2*total!$R$2</f>
        <v>0</v>
      </c>
      <c r="AC43" s="214">
        <f>fcst!AC43-bud!AC43/total!$P$2*total!$R$2</f>
        <v>0</v>
      </c>
      <c r="AD43" s="214">
        <f>fcst!AD43-bud!AD43/total!$P$2*total!$R$2</f>
        <v>0</v>
      </c>
      <c r="AE43" s="214">
        <f>fcst!AE43-bud!AE43/total!$P$2*total!$R$2</f>
        <v>0</v>
      </c>
      <c r="AF43" s="214">
        <f>fcst!AF43-bud!AF43/total!$P$2*total!$R$2</f>
        <v>0</v>
      </c>
      <c r="AG43" s="214">
        <f>fcst!AG43-bud!AG43/total!$P$2*total!$R$2</f>
        <v>0</v>
      </c>
      <c r="AH43" s="214">
        <f>fcst!AH43-bud!AH43/total!$P$2*total!$R$2</f>
        <v>0</v>
      </c>
      <c r="AI43" s="214">
        <f>fcst!AI43-bud!AI43/total!$P$2*total!$R$2</f>
        <v>0</v>
      </c>
      <c r="AJ43" s="214">
        <f>fcst!AJ43-bud!AJ43/total!$P$2*total!$R$2</f>
        <v>0</v>
      </c>
      <c r="AK43" s="214">
        <f>fcst!AK43-bud!AK43/total!$P$2*total!$R$2</f>
        <v>0</v>
      </c>
      <c r="AL43" s="214">
        <f>fcst!AL43-bud!AL43/total!$P$2*total!$R$2</f>
        <v>0</v>
      </c>
      <c r="AM43" s="214">
        <f>fcst!AM43-bud!AM43/total!$P$2*total!$R$2</f>
        <v>0</v>
      </c>
      <c r="AN43" s="214">
        <f>fcst!AN43-bud!AN43/total!$P$2*total!$R$2</f>
        <v>0</v>
      </c>
      <c r="AO43" s="214">
        <f>fcst!AO43-bud!AO43/total!$P$2*total!$R$2</f>
        <v>0</v>
      </c>
      <c r="AP43" s="9">
        <f t="shared" si="3"/>
        <v>0</v>
      </c>
      <c r="AQ43" s="9">
        <f t="shared" si="4"/>
        <v>0</v>
      </c>
      <c r="AR43" s="9">
        <f t="shared" si="5"/>
        <v>0</v>
      </c>
    </row>
    <row r="44" spans="1:44">
      <c r="A44" t="str">
        <f>fcst!A44</f>
        <v>ИП Швец Ольга Владимировна</v>
      </c>
      <c r="B44">
        <f>'sales bud'!B43</f>
        <v>0</v>
      </c>
      <c r="C44" s="214">
        <f>fcst!C44-bud!C44/total!$P$2*total!$Q$2</f>
        <v>0</v>
      </c>
      <c r="D44" s="214">
        <f>fcst!D44-bud!D44/total!$P$2*total!$Q$2</f>
        <v>0</v>
      </c>
      <c r="E44" s="214">
        <f>fcst!E45-bud!E44/total!$P$2*total!$Q$2</f>
        <v>0</v>
      </c>
      <c r="F44" s="214">
        <f>fcst!F44-bud!F44/total!$P$2*total!$Q$2</f>
        <v>0</v>
      </c>
      <c r="G44" s="214">
        <f>fcst!G44-bud!G44/total!$P$2*total!$Q$2</f>
        <v>0</v>
      </c>
      <c r="H44" s="214">
        <f>fcst!H44-bud!H44/total!$P$2*total!$Q$2</f>
        <v>0</v>
      </c>
      <c r="I44" s="214">
        <f>fcst!I44-bud!I44/total!$P$2*total!$Q$2</f>
        <v>0</v>
      </c>
      <c r="J44" s="214">
        <f>fcst!J44-bud!J44/total!$P$2*total!$Q$2</f>
        <v>0</v>
      </c>
      <c r="K44" s="214">
        <f>fcst!K44-bud!K44/total!$P$2*total!$Q$2</f>
        <v>0</v>
      </c>
      <c r="L44" s="214">
        <f>fcst!L44-bud!L44/total!$P$2*total!$Q$2</f>
        <v>0</v>
      </c>
      <c r="M44" s="214">
        <f>fcst!M44-bud!M44/total!$P$2*total!$Q$2</f>
        <v>0</v>
      </c>
      <c r="N44" s="214">
        <f>fcst!N44-bud!N44/total!$P$2*total!$Q$2</f>
        <v>0</v>
      </c>
      <c r="O44" s="214">
        <f>fcst!O44-bud!O44/total!$P$2*total!$Q$2</f>
        <v>0</v>
      </c>
      <c r="P44" s="214">
        <f>fcst!P44-bud!P44/total!$P$2*total!$Q$2</f>
        <v>0</v>
      </c>
      <c r="Q44" s="214">
        <f>fcst!Q44-bud!Q44/total!$P$2*total!$Q$2</f>
        <v>0</v>
      </c>
      <c r="R44" s="214">
        <f>fcst!R44-bud!R44/total!$P$2*total!$Q$2</f>
        <v>0</v>
      </c>
      <c r="S44" s="214">
        <f>fcst!S44-bud!S44/total!$P$2*total!$Q$2</f>
        <v>0</v>
      </c>
      <c r="T44" s="214">
        <f>fcst!T44-bud!T44/total!$P$2*total!$Q$2</f>
        <v>0</v>
      </c>
      <c r="U44" s="9">
        <f t="shared" si="0"/>
        <v>0</v>
      </c>
      <c r="V44" s="9">
        <f t="shared" si="1"/>
        <v>0</v>
      </c>
      <c r="W44" s="9">
        <f t="shared" si="2"/>
        <v>0</v>
      </c>
      <c r="X44" s="214">
        <f>fcst!X44-bud!X44/total!$P$2*total!$R$2</f>
        <v>0</v>
      </c>
      <c r="Y44" s="214">
        <f>fcst!Y44-bud!Y44/total!$P$2*total!$R$2</f>
        <v>0</v>
      </c>
      <c r="Z44" s="214">
        <f>fcst!Z44-bud!Z44/total!$P$2*total!$R$2</f>
        <v>0</v>
      </c>
      <c r="AA44" s="214">
        <f>fcst!AA44-bud!AA44/total!$P$2*total!$R$2</f>
        <v>0</v>
      </c>
      <c r="AB44" s="214">
        <f>fcst!AB44-bud!AB44/total!$P$2*total!$R$2</f>
        <v>0</v>
      </c>
      <c r="AC44" s="214">
        <f>fcst!AC44-bud!AC44/total!$P$2*total!$R$2</f>
        <v>0</v>
      </c>
      <c r="AD44" s="214">
        <f>fcst!AD44-bud!AD44/total!$P$2*total!$R$2</f>
        <v>0</v>
      </c>
      <c r="AE44" s="214">
        <f>fcst!AE44-bud!AE44/total!$P$2*total!$R$2</f>
        <v>0</v>
      </c>
      <c r="AF44" s="214">
        <f>fcst!AF44-bud!AF44/total!$P$2*total!$R$2</f>
        <v>0</v>
      </c>
      <c r="AG44" s="214">
        <f>fcst!AG44-bud!AG44/total!$P$2*total!$R$2</f>
        <v>0</v>
      </c>
      <c r="AH44" s="214">
        <f>fcst!AH44-bud!AH44/total!$P$2*total!$R$2</f>
        <v>0</v>
      </c>
      <c r="AI44" s="214">
        <f>fcst!AI44-bud!AI44/total!$P$2*total!$R$2</f>
        <v>0</v>
      </c>
      <c r="AJ44" s="214">
        <f>fcst!AJ44-bud!AJ44/total!$P$2*total!$R$2</f>
        <v>0</v>
      </c>
      <c r="AK44" s="214">
        <f>fcst!AK44-bud!AK44/total!$P$2*total!$R$2</f>
        <v>0</v>
      </c>
      <c r="AL44" s="214">
        <f>fcst!AL44-bud!AL44/total!$P$2*total!$R$2</f>
        <v>0</v>
      </c>
      <c r="AM44" s="214">
        <f>fcst!AM44-bud!AM44/total!$P$2*total!$R$2</f>
        <v>0</v>
      </c>
      <c r="AN44" s="214">
        <f>fcst!AN44-bud!AN44/total!$P$2*total!$R$2</f>
        <v>0</v>
      </c>
      <c r="AO44" s="214">
        <f>fcst!AO44-bud!AO44/total!$P$2*total!$R$2</f>
        <v>0</v>
      </c>
      <c r="AP44" s="9">
        <f t="shared" si="3"/>
        <v>0</v>
      </c>
      <c r="AQ44" s="9">
        <f t="shared" si="4"/>
        <v>0</v>
      </c>
      <c r="AR44" s="9">
        <f t="shared" si="5"/>
        <v>0</v>
      </c>
    </row>
    <row r="45" spans="1:44">
      <c r="A45" t="str">
        <f>fcst!A45</f>
        <v>ИП Шенкман Илья Олегович</v>
      </c>
      <c r="B45">
        <f>'sales bud'!B44</f>
        <v>0</v>
      </c>
      <c r="C45" s="214">
        <f>fcst!C45-bud!C45/total!$P$2*total!$Q$2</f>
        <v>0</v>
      </c>
      <c r="D45" s="214">
        <f>fcst!D45-bud!D45/total!$P$2*total!$Q$2</f>
        <v>0</v>
      </c>
      <c r="E45" s="214">
        <f>fcst!E46-bud!E45/total!$P$2*total!$Q$2</f>
        <v>0</v>
      </c>
      <c r="F45" s="214">
        <f>fcst!F45-bud!F45/total!$P$2*total!$Q$2</f>
        <v>0</v>
      </c>
      <c r="G45" s="214">
        <f>fcst!G45-bud!G45/total!$P$2*total!$Q$2</f>
        <v>0</v>
      </c>
      <c r="H45" s="214">
        <f>fcst!H45-bud!H45/total!$P$2*total!$Q$2</f>
        <v>0</v>
      </c>
      <c r="I45" s="214">
        <f>fcst!I45-bud!I45/total!$P$2*total!$Q$2</f>
        <v>0</v>
      </c>
      <c r="J45" s="214">
        <f>fcst!J45-bud!J45/total!$P$2*total!$Q$2</f>
        <v>0</v>
      </c>
      <c r="K45" s="214">
        <f>fcst!K45-bud!K45/total!$P$2*total!$Q$2</f>
        <v>0</v>
      </c>
      <c r="L45" s="214">
        <f>fcst!L45-bud!L45/total!$P$2*total!$Q$2</f>
        <v>452355</v>
      </c>
      <c r="M45" s="214">
        <f>fcst!M45-bud!M45/total!$P$2*total!$Q$2</f>
        <v>163036.10999999999</v>
      </c>
      <c r="N45" s="214">
        <f>fcst!N45-bud!N45/total!$P$2*total!$Q$2</f>
        <v>417563.58</v>
      </c>
      <c r="O45" s="214">
        <f>fcst!O45-bud!O45/total!$P$2*total!$Q$2</f>
        <v>0</v>
      </c>
      <c r="P45" s="214">
        <f>fcst!P45-bud!P45/total!$P$2*total!$Q$2</f>
        <v>0</v>
      </c>
      <c r="Q45" s="214">
        <f>fcst!Q45-bud!Q45/total!$P$2*total!$Q$2</f>
        <v>0</v>
      </c>
      <c r="R45" s="214">
        <f>fcst!R45-bud!R45/total!$P$2*total!$Q$2</f>
        <v>0</v>
      </c>
      <c r="S45" s="214">
        <f>fcst!S45-bud!S45/total!$P$2*total!$Q$2</f>
        <v>0</v>
      </c>
      <c r="T45" s="214">
        <f>fcst!T45-bud!T45/total!$P$2*total!$Q$2</f>
        <v>0</v>
      </c>
      <c r="U45" s="9">
        <f t="shared" si="0"/>
        <v>452355</v>
      </c>
      <c r="V45" s="9">
        <f t="shared" si="1"/>
        <v>163036.10999999999</v>
      </c>
      <c r="W45" s="9">
        <f t="shared" si="2"/>
        <v>417563.58</v>
      </c>
      <c r="X45" s="214">
        <f>fcst!X45-bud!X45/total!$P$2*total!$R$2</f>
        <v>0</v>
      </c>
      <c r="Y45" s="214">
        <f>fcst!Y45-bud!Y45/total!$P$2*total!$R$2</f>
        <v>0</v>
      </c>
      <c r="Z45" s="214">
        <f>fcst!Z45-bud!Z45/total!$P$2*total!$R$2</f>
        <v>0</v>
      </c>
      <c r="AA45" s="214">
        <f>fcst!AA45-bud!AA45/total!$P$2*total!$R$2</f>
        <v>0</v>
      </c>
      <c r="AB45" s="214">
        <f>fcst!AB45-bud!AB45/total!$P$2*total!$R$2</f>
        <v>0</v>
      </c>
      <c r="AC45" s="214">
        <f>fcst!AC45-bud!AC45/total!$P$2*total!$R$2</f>
        <v>34791</v>
      </c>
      <c r="AD45" s="214">
        <f>fcst!AD45-bud!AD45/total!$P$2*total!$R$2</f>
        <v>0</v>
      </c>
      <c r="AE45" s="214">
        <f>fcst!AE45-bud!AE45/total!$P$2*total!$R$2</f>
        <v>0</v>
      </c>
      <c r="AF45" s="214">
        <f>fcst!AF45-bud!AF45/total!$P$2*total!$R$2</f>
        <v>0</v>
      </c>
      <c r="AG45" s="214">
        <f>fcst!AG45-bud!AG45/total!$P$2*total!$R$2</f>
        <v>0</v>
      </c>
      <c r="AH45" s="214">
        <f>fcst!AH45-bud!AH45/total!$P$2*total!$R$2</f>
        <v>0</v>
      </c>
      <c r="AI45" s="214">
        <f>fcst!AI45-bud!AI45/total!$P$2*total!$R$2</f>
        <v>0</v>
      </c>
      <c r="AJ45" s="214">
        <f>fcst!AJ45-bud!AJ45/total!$P$2*total!$R$2</f>
        <v>0</v>
      </c>
      <c r="AK45" s="214">
        <f>fcst!AK45-bud!AK45/total!$P$2*total!$R$2</f>
        <v>0</v>
      </c>
      <c r="AL45" s="214">
        <f>fcst!AL45-bud!AL45/total!$P$2*total!$R$2</f>
        <v>0</v>
      </c>
      <c r="AM45" s="214">
        <f>fcst!AM45-bud!AM45/total!$P$2*total!$R$2</f>
        <v>0</v>
      </c>
      <c r="AN45" s="214">
        <f>fcst!AN45-bud!AN45/total!$P$2*total!$R$2</f>
        <v>0</v>
      </c>
      <c r="AO45" s="214">
        <f>fcst!AO45-bud!AO45/total!$P$2*total!$R$2</f>
        <v>0</v>
      </c>
      <c r="AP45" s="9">
        <f t="shared" si="3"/>
        <v>0</v>
      </c>
      <c r="AQ45" s="9">
        <f t="shared" si="4"/>
        <v>0</v>
      </c>
      <c r="AR45" s="9">
        <f t="shared" si="5"/>
        <v>34791</v>
      </c>
    </row>
    <row r="46" spans="1:44">
      <c r="A46" t="str">
        <f>fcst!A46</f>
        <v>ИП Шпажников Александр Борисович</v>
      </c>
      <c r="B46">
        <f>'sales bud'!B45</f>
        <v>0</v>
      </c>
      <c r="C46" s="214">
        <f>fcst!C46-bud!C46/total!$P$2*total!$Q$2</f>
        <v>0</v>
      </c>
      <c r="D46" s="214">
        <f>fcst!D46-bud!D46/total!$P$2*total!$Q$2</f>
        <v>0</v>
      </c>
      <c r="E46" s="214">
        <f>fcst!E47-bud!E46/total!$P$2*total!$Q$2</f>
        <v>109073</v>
      </c>
      <c r="F46" s="214">
        <f>fcst!F46-bud!F46/total!$P$2*total!$Q$2</f>
        <v>0</v>
      </c>
      <c r="G46" s="214">
        <f>fcst!G46-bud!G46/total!$P$2*total!$Q$2</f>
        <v>0</v>
      </c>
      <c r="H46" s="214">
        <f>fcst!H46-bud!H46/total!$P$2*total!$Q$2</f>
        <v>0</v>
      </c>
      <c r="I46" s="214">
        <f>fcst!I46-bud!I46/total!$P$2*total!$Q$2</f>
        <v>0</v>
      </c>
      <c r="J46" s="214">
        <f>fcst!J46-bud!J46/total!$P$2*total!$Q$2</f>
        <v>0</v>
      </c>
      <c r="K46" s="214">
        <f>fcst!K46-bud!K46/total!$P$2*total!$Q$2</f>
        <v>0</v>
      </c>
      <c r="L46" s="214">
        <f>fcst!L46-bud!L46/total!$P$2*total!$Q$2</f>
        <v>277750</v>
      </c>
      <c r="M46" s="214">
        <f>fcst!M46-bud!M46/total!$P$2*total!$Q$2</f>
        <v>118243.71</v>
      </c>
      <c r="N46" s="214">
        <f>fcst!N46-bud!N46/total!$P$2*total!$Q$2</f>
        <v>277750</v>
      </c>
      <c r="O46" s="214">
        <f>fcst!O46-bud!O46/total!$P$2*total!$Q$2</f>
        <v>0</v>
      </c>
      <c r="P46" s="214">
        <f>fcst!P46-bud!P46/total!$P$2*total!$Q$2</f>
        <v>0</v>
      </c>
      <c r="Q46" s="214">
        <f>fcst!Q46-bud!Q46/total!$P$2*total!$Q$2</f>
        <v>0</v>
      </c>
      <c r="R46" s="214">
        <f>fcst!R46-bud!R46/total!$P$2*total!$Q$2</f>
        <v>0</v>
      </c>
      <c r="S46" s="214">
        <f>fcst!S46-bud!S46/total!$P$2*total!$Q$2</f>
        <v>0</v>
      </c>
      <c r="T46" s="214">
        <f>fcst!T46-bud!T46/total!$P$2*total!$Q$2</f>
        <v>0</v>
      </c>
      <c r="U46" s="9">
        <f t="shared" si="0"/>
        <v>277750</v>
      </c>
      <c r="V46" s="9">
        <f t="shared" si="1"/>
        <v>118243.71</v>
      </c>
      <c r="W46" s="9">
        <f t="shared" si="2"/>
        <v>386823</v>
      </c>
      <c r="X46" s="214">
        <f>fcst!X46-bud!X46/total!$P$2*total!$R$2</f>
        <v>0</v>
      </c>
      <c r="Y46" s="214">
        <f>fcst!Y46-bud!Y46/total!$P$2*total!$R$2</f>
        <v>0</v>
      </c>
      <c r="Z46" s="214">
        <f>fcst!Z46-bud!Z46/total!$P$2*total!$R$2</f>
        <v>0</v>
      </c>
      <c r="AA46" s="214">
        <f>fcst!AA46-bud!AA46/total!$P$2*total!$R$2</f>
        <v>0</v>
      </c>
      <c r="AB46" s="214">
        <f>fcst!AB46-bud!AB46/total!$P$2*total!$R$2</f>
        <v>0</v>
      </c>
      <c r="AC46" s="214">
        <f>fcst!AC46-bud!AC46/total!$P$2*total!$R$2</f>
        <v>0</v>
      </c>
      <c r="AD46" s="214">
        <f>fcst!AD46-bud!AD46/total!$P$2*total!$R$2</f>
        <v>0</v>
      </c>
      <c r="AE46" s="214">
        <f>fcst!AE46-bud!AE46/total!$P$2*total!$R$2</f>
        <v>0</v>
      </c>
      <c r="AF46" s="214">
        <f>fcst!AF46-bud!AF46/total!$P$2*total!$R$2</f>
        <v>0</v>
      </c>
      <c r="AG46" s="214">
        <f>fcst!AG46-bud!AG46/total!$P$2*total!$R$2</f>
        <v>0</v>
      </c>
      <c r="AH46" s="214">
        <f>fcst!AH46-bud!AH46/total!$P$2*total!$R$2</f>
        <v>0</v>
      </c>
      <c r="AI46" s="214">
        <f>fcst!AI46-bud!AI46/total!$P$2*total!$R$2</f>
        <v>0</v>
      </c>
      <c r="AJ46" s="214">
        <f>fcst!AJ46-bud!AJ46/total!$P$2*total!$R$2</f>
        <v>0</v>
      </c>
      <c r="AK46" s="214">
        <f>fcst!AK46-bud!AK46/total!$P$2*total!$R$2</f>
        <v>0</v>
      </c>
      <c r="AL46" s="214">
        <f>fcst!AL46-bud!AL46/total!$P$2*total!$R$2</f>
        <v>0</v>
      </c>
      <c r="AM46" s="214">
        <f>fcst!AM46-bud!AM46/total!$P$2*total!$R$2</f>
        <v>0</v>
      </c>
      <c r="AN46" s="214">
        <f>fcst!AN46-bud!AN46/total!$P$2*total!$R$2</f>
        <v>0</v>
      </c>
      <c r="AO46" s="214">
        <f>fcst!AO46-bud!AO46/total!$P$2*total!$R$2</f>
        <v>0</v>
      </c>
      <c r="AP46" s="9">
        <f t="shared" si="3"/>
        <v>0</v>
      </c>
      <c r="AQ46" s="9">
        <f t="shared" si="4"/>
        <v>0</v>
      </c>
      <c r="AR46" s="9">
        <f t="shared" si="5"/>
        <v>0</v>
      </c>
    </row>
    <row r="47" spans="1:44">
      <c r="A47" t="str">
        <f>fcst!A47</f>
        <v>ИП Щербакова Полина Леонидовна</v>
      </c>
      <c r="B47">
        <f>'sales bud'!B46</f>
        <v>0</v>
      </c>
      <c r="C47" s="214">
        <f>fcst!C47-bud!C47/total!$P$2*total!$Q$2</f>
        <v>0</v>
      </c>
      <c r="D47" s="214">
        <f>fcst!D47-bud!D47/total!$P$2*total!$Q$2</f>
        <v>0</v>
      </c>
      <c r="E47" s="214">
        <f>fcst!E48-bud!E47/total!$P$2*total!$Q$2</f>
        <v>0</v>
      </c>
      <c r="F47" s="214">
        <f>fcst!F47-bud!F47/total!$P$2*total!$Q$2</f>
        <v>0</v>
      </c>
      <c r="G47" s="214">
        <f>fcst!G47-bud!G47/total!$P$2*total!$Q$2</f>
        <v>0</v>
      </c>
      <c r="H47" s="214">
        <f>fcst!H47-bud!H47/total!$P$2*total!$Q$2</f>
        <v>355192.4</v>
      </c>
      <c r="I47" s="214">
        <f>fcst!I47-bud!I47/total!$P$2*total!$Q$2</f>
        <v>0</v>
      </c>
      <c r="J47" s="214">
        <f>fcst!J47-bud!J47/total!$P$2*total!$Q$2</f>
        <v>0</v>
      </c>
      <c r="K47" s="214">
        <f>fcst!K47-bud!K47/total!$P$2*total!$Q$2</f>
        <v>14276.1</v>
      </c>
      <c r="L47" s="214">
        <f>fcst!L47-bud!L47/total!$P$2*total!$Q$2</f>
        <v>1189608.5</v>
      </c>
      <c r="M47" s="214">
        <f>fcst!M47-bud!M47/total!$P$2*total!$Q$2</f>
        <v>320573.49</v>
      </c>
      <c r="N47" s="214">
        <f>fcst!N47-bud!N47/total!$P$2*total!$Q$2</f>
        <v>0</v>
      </c>
      <c r="O47" s="214">
        <f>fcst!O47-bud!O47/total!$P$2*total!$Q$2</f>
        <v>598770</v>
      </c>
      <c r="P47" s="214">
        <f>fcst!P47-bud!P47/total!$P$2*total!$Q$2</f>
        <v>172586.46</v>
      </c>
      <c r="Q47" s="214">
        <f>fcst!Q47-bud!Q47/total!$P$2*total!$Q$2</f>
        <v>0</v>
      </c>
      <c r="R47" s="214">
        <f>fcst!R47-bud!R47/total!$P$2*total!$Q$2</f>
        <v>516411.66</v>
      </c>
      <c r="S47" s="214">
        <f>fcst!S47-bud!S47/total!$P$2*total!$Q$2</f>
        <v>124591.58</v>
      </c>
      <c r="T47" s="214">
        <f>fcst!T47-bud!T47/total!$P$2*total!$Q$2</f>
        <v>0</v>
      </c>
      <c r="U47" s="9">
        <f t="shared" si="0"/>
        <v>2304790.16</v>
      </c>
      <c r="V47" s="9">
        <f t="shared" si="1"/>
        <v>617751.52999999991</v>
      </c>
      <c r="W47" s="9">
        <f t="shared" si="2"/>
        <v>369468.5</v>
      </c>
      <c r="X47" s="214">
        <f>fcst!X47-bud!X47/total!$P$2*total!$R$2</f>
        <v>251100.40909090894</v>
      </c>
      <c r="Y47" s="214">
        <f>fcst!Y47-bud!Y47/total!$P$2*total!$R$2</f>
        <v>63069.593924302913</v>
      </c>
      <c r="Z47" s="214">
        <f>fcst!Z47-bud!Z47/total!$P$2*total!$R$2</f>
        <v>251100.40909090894</v>
      </c>
      <c r="AA47" s="214">
        <f>fcst!AA47-bud!AA47/total!$P$2*total!$R$2</f>
        <v>1004401.6363636358</v>
      </c>
      <c r="AB47" s="214">
        <f>fcst!AB47-bud!AB47/total!$P$2*total!$R$2</f>
        <v>252278.37569721165</v>
      </c>
      <c r="AC47" s="214">
        <f>fcst!AC47-bud!AC47/total!$P$2*total!$R$2</f>
        <v>1004401.6363636358</v>
      </c>
      <c r="AD47" s="214">
        <f>fcst!AD47-bud!AD47/total!$P$2*total!$R$2</f>
        <v>827962.2</v>
      </c>
      <c r="AE47" s="214">
        <f>fcst!AE47-bud!AE47/total!$P$2*total!$R$2</f>
        <v>207961.58766817022</v>
      </c>
      <c r="AF47" s="214">
        <f>fcst!AF47-bud!AF47/total!$P$2*total!$R$2</f>
        <v>827962.2</v>
      </c>
      <c r="AG47" s="214">
        <f>fcst!AG47-bud!AG47/total!$P$2*total!$R$2</f>
        <v>0</v>
      </c>
      <c r="AH47" s="214">
        <f>fcst!AH47-bud!AH47/total!$P$2*total!$R$2</f>
        <v>0</v>
      </c>
      <c r="AI47" s="214">
        <f>fcst!AI47-bud!AI47/total!$P$2*total!$R$2</f>
        <v>0</v>
      </c>
      <c r="AJ47" s="214">
        <f>fcst!AJ47-bud!AJ47/total!$P$2*total!$R$2</f>
        <v>0</v>
      </c>
      <c r="AK47" s="214">
        <f>fcst!AK47-bud!AK47/total!$P$2*total!$R$2</f>
        <v>0</v>
      </c>
      <c r="AL47" s="214">
        <f>fcst!AL47-bud!AL47/total!$P$2*total!$R$2</f>
        <v>0</v>
      </c>
      <c r="AM47" s="214">
        <f>fcst!AM47-bud!AM47/total!$P$2*total!$R$2</f>
        <v>0</v>
      </c>
      <c r="AN47" s="214">
        <f>fcst!AN47-bud!AN47/total!$P$2*total!$R$2</f>
        <v>0</v>
      </c>
      <c r="AO47" s="214">
        <f>fcst!AO47-bud!AO47/total!$P$2*total!$R$2</f>
        <v>0</v>
      </c>
      <c r="AP47" s="9">
        <f t="shared" si="3"/>
        <v>2083464.2454545447</v>
      </c>
      <c r="AQ47" s="9">
        <f t="shared" si="4"/>
        <v>523309.55728968477</v>
      </c>
      <c r="AR47" s="9">
        <f t="shared" si="5"/>
        <v>2083464.2454545447</v>
      </c>
    </row>
    <row r="48" spans="1:44">
      <c r="A48" t="str">
        <f>fcst!A48</f>
        <v>МАКСИМА ГРУПП ООО</v>
      </c>
      <c r="B48">
        <f>'sales bud'!B47</f>
        <v>0</v>
      </c>
      <c r="C48" s="214">
        <f>fcst!C48-bud!C48/total!$P$2*total!$Q$2</f>
        <v>0</v>
      </c>
      <c r="D48" s="214">
        <f>fcst!D48-bud!D48/total!$P$2*total!$Q$2</f>
        <v>0</v>
      </c>
      <c r="E48" s="214">
        <f>fcst!E49-bud!E48/total!$P$2*total!$Q$2</f>
        <v>186571</v>
      </c>
      <c r="F48" s="214">
        <f>fcst!F48-bud!F48/total!$P$2*total!$Q$2</f>
        <v>0</v>
      </c>
      <c r="G48" s="214">
        <f>fcst!G48-bud!G48/total!$P$2*total!$Q$2</f>
        <v>0</v>
      </c>
      <c r="H48" s="214">
        <f>fcst!H48-bud!H48/total!$P$2*total!$Q$2</f>
        <v>0</v>
      </c>
      <c r="I48" s="214">
        <f>fcst!I48-bud!I48/total!$P$2*total!$Q$2</f>
        <v>0</v>
      </c>
      <c r="J48" s="214">
        <f>fcst!J48-bud!J48/total!$P$2*total!$Q$2</f>
        <v>0</v>
      </c>
      <c r="K48" s="214">
        <f>fcst!K48-bud!K48/total!$P$2*total!$Q$2</f>
        <v>0</v>
      </c>
      <c r="L48" s="214">
        <f>fcst!L48-bud!L48/total!$P$2*total!$Q$2</f>
        <v>0</v>
      </c>
      <c r="M48" s="214">
        <f>fcst!M48-bud!M48/total!$P$2*total!$Q$2</f>
        <v>0</v>
      </c>
      <c r="N48" s="214">
        <f>fcst!N48-bud!N48/total!$P$2*total!$Q$2</f>
        <v>0</v>
      </c>
      <c r="O48" s="214">
        <f>fcst!O48-bud!O48/total!$P$2*total!$Q$2</f>
        <v>0</v>
      </c>
      <c r="P48" s="214">
        <f>fcst!P48-bud!P48/total!$P$2*total!$Q$2</f>
        <v>0</v>
      </c>
      <c r="Q48" s="214">
        <f>fcst!Q48-bud!Q48/total!$P$2*total!$Q$2</f>
        <v>0</v>
      </c>
      <c r="R48" s="214">
        <f>fcst!R48-bud!R48/total!$P$2*total!$Q$2</f>
        <v>0</v>
      </c>
      <c r="S48" s="214">
        <f>fcst!S48-bud!S48/total!$P$2*total!$Q$2</f>
        <v>0</v>
      </c>
      <c r="T48" s="214">
        <f>fcst!T48-bud!T48/total!$P$2*total!$Q$2</f>
        <v>0</v>
      </c>
      <c r="U48" s="9">
        <f t="shared" si="0"/>
        <v>0</v>
      </c>
      <c r="V48" s="9">
        <f t="shared" si="1"/>
        <v>0</v>
      </c>
      <c r="W48" s="9">
        <f t="shared" si="2"/>
        <v>186571</v>
      </c>
      <c r="X48" s="214">
        <f>fcst!X48-bud!X48/total!$P$2*total!$R$2</f>
        <v>0</v>
      </c>
      <c r="Y48" s="214">
        <f>fcst!Y48-bud!Y48/total!$P$2*total!$R$2</f>
        <v>0</v>
      </c>
      <c r="Z48" s="214">
        <f>fcst!Z48-bud!Z48/total!$P$2*total!$R$2</f>
        <v>0</v>
      </c>
      <c r="AA48" s="214">
        <f>fcst!AA48-bud!AA48/total!$P$2*total!$R$2</f>
        <v>0</v>
      </c>
      <c r="AB48" s="214">
        <f>fcst!AB48-bud!AB48/total!$P$2*total!$R$2</f>
        <v>0</v>
      </c>
      <c r="AC48" s="214">
        <f>fcst!AC48-bud!AC48/total!$P$2*total!$R$2</f>
        <v>0</v>
      </c>
      <c r="AD48" s="214">
        <f>fcst!AD48-bud!AD48/total!$P$2*total!$R$2</f>
        <v>0</v>
      </c>
      <c r="AE48" s="214">
        <f>fcst!AE48-bud!AE48/total!$P$2*total!$R$2</f>
        <v>0</v>
      </c>
      <c r="AF48" s="214">
        <f>fcst!AF48-bud!AF48/total!$P$2*total!$R$2</f>
        <v>0</v>
      </c>
      <c r="AG48" s="214">
        <f>fcst!AG48-bud!AG48/total!$P$2*total!$R$2</f>
        <v>0</v>
      </c>
      <c r="AH48" s="214">
        <f>fcst!AH48-bud!AH48/total!$P$2*total!$R$2</f>
        <v>0</v>
      </c>
      <c r="AI48" s="214">
        <f>fcst!AI48-bud!AI48/total!$P$2*total!$R$2</f>
        <v>0</v>
      </c>
      <c r="AJ48" s="214">
        <f>fcst!AJ48-bud!AJ48/total!$P$2*total!$R$2</f>
        <v>0</v>
      </c>
      <c r="AK48" s="214">
        <f>fcst!AK48-bud!AK48/total!$P$2*total!$R$2</f>
        <v>0</v>
      </c>
      <c r="AL48" s="214">
        <f>fcst!AL48-bud!AL48/total!$P$2*total!$R$2</f>
        <v>0</v>
      </c>
      <c r="AM48" s="214">
        <f>fcst!AM48-bud!AM48/total!$P$2*total!$R$2</f>
        <v>0</v>
      </c>
      <c r="AN48" s="214">
        <f>fcst!AN48-bud!AN48/total!$P$2*total!$R$2</f>
        <v>0</v>
      </c>
      <c r="AO48" s="214">
        <f>fcst!AO48-bud!AO48/total!$P$2*total!$R$2</f>
        <v>0</v>
      </c>
      <c r="AP48" s="9">
        <f t="shared" si="3"/>
        <v>0</v>
      </c>
      <c r="AQ48" s="9">
        <f t="shared" si="4"/>
        <v>0</v>
      </c>
      <c r="AR48" s="9">
        <f t="shared" si="5"/>
        <v>0</v>
      </c>
    </row>
    <row r="49" spans="1:44">
      <c r="A49" t="str">
        <f>fcst!A49</f>
        <v>Мультибрэнд ООО</v>
      </c>
      <c r="B49">
        <f>'sales bud'!B48</f>
        <v>0</v>
      </c>
      <c r="C49" s="214">
        <f>fcst!C49-bud!C49/total!$P$2*total!$Q$2</f>
        <v>0</v>
      </c>
      <c r="D49" s="214">
        <f>fcst!D49-bud!D49/total!$P$2*total!$Q$2</f>
        <v>0</v>
      </c>
      <c r="E49" s="214">
        <f>fcst!E50-bud!E49/total!$P$2*total!$Q$2</f>
        <v>0</v>
      </c>
      <c r="F49" s="214">
        <f>fcst!F49-bud!F49/total!$P$2*total!$Q$2</f>
        <v>-60622.161600000007</v>
      </c>
      <c r="G49" s="214">
        <f>fcst!G49-bud!G49/total!$P$2*total!$Q$2</f>
        <v>-20216.614000000012</v>
      </c>
      <c r="H49" s="214">
        <f>fcst!H49-bud!H49/total!$P$2*total!$Q$2</f>
        <v>-60622.161600000007</v>
      </c>
      <c r="I49" s="214">
        <f>fcst!I49-bud!I49/total!$P$2*total!$Q$2</f>
        <v>412597.51520000002</v>
      </c>
      <c r="J49" s="214">
        <f>fcst!J49-bud!J49/total!$P$2*total!$Q$2</f>
        <v>156839.75799999997</v>
      </c>
      <c r="K49" s="214">
        <f>fcst!K49-bud!K49/total!$P$2*total!$Q$2</f>
        <v>324993.59520000004</v>
      </c>
      <c r="L49" s="214">
        <f>fcst!L49-bud!L49/total!$P$2*total!$Q$2</f>
        <v>-137411.40400000001</v>
      </c>
      <c r="M49" s="214">
        <f>fcst!M49-bud!M49/total!$P$2*total!$Q$2</f>
        <v>-45550.295000000035</v>
      </c>
      <c r="N49" s="214">
        <f>fcst!N49-bud!N49/total!$P$2*total!$Q$2</f>
        <v>-132783.40400000001</v>
      </c>
      <c r="O49" s="214">
        <f>fcst!O49-bud!O49/total!$P$2*total!$Q$2</f>
        <v>-151555.40400000001</v>
      </c>
      <c r="P49" s="214">
        <f>fcst!P49-bud!P49/total!$P$2*total!$Q$2</f>
        <v>-50541.535000000033</v>
      </c>
      <c r="Q49" s="214">
        <f>fcst!Q49-bud!Q49/total!$P$2*total!$Q$2</f>
        <v>-151555.40400000001</v>
      </c>
      <c r="R49" s="214">
        <f>fcst!R49-bud!R49/total!$P$2*total!$Q$2</f>
        <v>-60622.161600000007</v>
      </c>
      <c r="S49" s="214">
        <f>fcst!S49-bud!S49/total!$P$2*total!$Q$2</f>
        <v>-20216.614000000012</v>
      </c>
      <c r="T49" s="214">
        <f>fcst!T49-bud!T49/total!$P$2*total!$Q$2</f>
        <v>-60622.161600000007</v>
      </c>
      <c r="U49" s="9">
        <f t="shared" si="0"/>
        <v>2386.3840000000055</v>
      </c>
      <c r="V49" s="9">
        <f t="shared" si="1"/>
        <v>20314.699999999884</v>
      </c>
      <c r="W49" s="9">
        <f t="shared" si="2"/>
        <v>-80589.535999999978</v>
      </c>
      <c r="X49" s="214">
        <f>fcst!X49-bud!X49/total!$P$2*total!$R$2</f>
        <v>42683.881818181719</v>
      </c>
      <c r="Y49" s="214">
        <f>fcst!Y49-bud!Y49/total!$P$2*total!$R$2</f>
        <v>17240.037041625365</v>
      </c>
      <c r="Z49" s="214">
        <f>fcst!Z49-bud!Z49/total!$P$2*total!$R$2</f>
        <v>42683.881818181719</v>
      </c>
      <c r="AA49" s="214">
        <f>fcst!AA49-bud!AA49/total!$P$2*total!$R$2</f>
        <v>428408.32727272686</v>
      </c>
      <c r="AB49" s="214">
        <f>fcst!AB49-bud!AB49/total!$P$2*total!$R$2</f>
        <v>148879.14000799332</v>
      </c>
      <c r="AC49" s="214">
        <f>fcst!AC49-bud!AC49/total!$P$2*total!$R$2</f>
        <v>428408.32727272686</v>
      </c>
      <c r="AD49" s="214">
        <f>fcst!AD49-bud!AD49/total!$P$2*total!$R$2</f>
        <v>94512</v>
      </c>
      <c r="AE49" s="214">
        <f>fcst!AE49-bud!AE49/total!$P$2*total!$R$2</f>
        <v>40535.124513455245</v>
      </c>
      <c r="AF49" s="214">
        <f>fcst!AF49-bud!AF49/total!$P$2*total!$R$2</f>
        <v>94512</v>
      </c>
      <c r="AG49" s="214">
        <f>fcst!AG49-bud!AG49/total!$P$2*total!$R$2</f>
        <v>-193254.6</v>
      </c>
      <c r="AH49" s="214">
        <f>fcst!AH49-bud!AH49/total!$P$2*total!$R$2</f>
        <v>-59939.243881118884</v>
      </c>
      <c r="AI49" s="214">
        <f>fcst!AI49-bud!AI49/total!$P$2*total!$R$2</f>
        <v>-193254.6</v>
      </c>
      <c r="AJ49" s="214">
        <f>fcst!AJ49-bud!AJ49/total!$P$2*total!$R$2</f>
        <v>-193254.6</v>
      </c>
      <c r="AK49" s="214">
        <f>fcst!AK49-bud!AK49/total!$P$2*total!$R$2</f>
        <v>-59939.243881118884</v>
      </c>
      <c r="AL49" s="214">
        <f>fcst!AL49-bud!AL49/total!$P$2*total!$R$2</f>
        <v>-193254.6</v>
      </c>
      <c r="AM49" s="214">
        <f>fcst!AM49-bud!AM49/total!$P$2*total!$R$2</f>
        <v>-128836.4</v>
      </c>
      <c r="AN49" s="214">
        <f>fcst!AN49-bud!AN49/total!$P$2*total!$R$2</f>
        <v>-39959.495920745932</v>
      </c>
      <c r="AO49" s="214">
        <f>fcst!AO49-bud!AO49/total!$P$2*total!$R$2</f>
        <v>-128836.4</v>
      </c>
      <c r="AP49" s="9">
        <f t="shared" si="3"/>
        <v>50258.609090908547</v>
      </c>
      <c r="AQ49" s="9">
        <f t="shared" si="4"/>
        <v>46816.317880090224</v>
      </c>
      <c r="AR49" s="9">
        <f t="shared" si="5"/>
        <v>50258.609090908547</v>
      </c>
    </row>
    <row r="50" spans="1:44">
      <c r="A50" t="str">
        <f>fcst!A50</f>
        <v>ОФФПРАЙС ООО</v>
      </c>
      <c r="B50">
        <f>'sales bud'!B49</f>
        <v>0</v>
      </c>
      <c r="C50" s="214">
        <f>fcst!C50-bud!C50/total!$P$2*total!$Q$2</f>
        <v>0</v>
      </c>
      <c r="D50" s="214">
        <f>fcst!D50-bud!D50/total!$P$2*total!$Q$2</f>
        <v>0</v>
      </c>
      <c r="E50" s="214">
        <f>fcst!E51-bud!E50/total!$P$2*total!$Q$2</f>
        <v>0</v>
      </c>
      <c r="F50" s="214">
        <f>fcst!F50-bud!F50/total!$P$2*total!$Q$2</f>
        <v>0</v>
      </c>
      <c r="G50" s="214">
        <f>fcst!G50-bud!G50/total!$P$2*total!$Q$2</f>
        <v>0</v>
      </c>
      <c r="H50" s="214">
        <f>fcst!H50-bud!H50/total!$P$2*total!$Q$2</f>
        <v>0</v>
      </c>
      <c r="I50" s="214">
        <f>fcst!I50-bud!I50/total!$P$2*total!$Q$2</f>
        <v>0</v>
      </c>
      <c r="J50" s="214">
        <f>fcst!J50-bud!J50/total!$P$2*total!$Q$2</f>
        <v>0</v>
      </c>
      <c r="K50" s="214">
        <f>fcst!K50-bud!K50/total!$P$2*total!$Q$2</f>
        <v>0</v>
      </c>
      <c r="L50" s="214">
        <f>fcst!L50-bud!L50/total!$P$2*total!$Q$2</f>
        <v>0</v>
      </c>
      <c r="M50" s="214">
        <f>fcst!M50-bud!M50/total!$P$2*total!$Q$2</f>
        <v>0</v>
      </c>
      <c r="N50" s="214">
        <f>fcst!N50-bud!N50/total!$P$2*total!$Q$2</f>
        <v>0</v>
      </c>
      <c r="O50" s="214">
        <f>fcst!O50-bud!O50/total!$P$2*total!$Q$2</f>
        <v>0</v>
      </c>
      <c r="P50" s="214">
        <f>fcst!P50-bud!P50/total!$P$2*total!$Q$2</f>
        <v>0</v>
      </c>
      <c r="Q50" s="214">
        <f>fcst!Q50-bud!Q50/total!$P$2*total!$Q$2</f>
        <v>0</v>
      </c>
      <c r="R50" s="214">
        <f>fcst!R50-bud!R50/total!$P$2*total!$Q$2</f>
        <v>0</v>
      </c>
      <c r="S50" s="214">
        <f>fcst!S50-bud!S50/total!$P$2*total!$Q$2</f>
        <v>0</v>
      </c>
      <c r="T50" s="214">
        <f>fcst!T50-bud!T50/total!$P$2*total!$Q$2</f>
        <v>0</v>
      </c>
      <c r="U50" s="9">
        <f t="shared" si="0"/>
        <v>0</v>
      </c>
      <c r="V50" s="9">
        <f t="shared" si="1"/>
        <v>0</v>
      </c>
      <c r="W50" s="9">
        <f t="shared" si="2"/>
        <v>0</v>
      </c>
      <c r="X50" s="214">
        <f>fcst!X50-bud!X50/total!$P$2*total!$R$2</f>
        <v>0</v>
      </c>
      <c r="Y50" s="214">
        <f>fcst!Y50-bud!Y50/total!$P$2*total!$R$2</f>
        <v>0</v>
      </c>
      <c r="Z50" s="214">
        <f>fcst!Z50-bud!Z50/total!$P$2*total!$R$2</f>
        <v>0</v>
      </c>
      <c r="AA50" s="214">
        <f>fcst!AA50-bud!AA50/total!$P$2*total!$R$2</f>
        <v>0</v>
      </c>
      <c r="AB50" s="214">
        <f>fcst!AB50-bud!AB50/total!$P$2*total!$R$2</f>
        <v>0</v>
      </c>
      <c r="AC50" s="214">
        <f>fcst!AC50-bud!AC50/total!$P$2*total!$R$2</f>
        <v>0</v>
      </c>
      <c r="AD50" s="214">
        <f>fcst!AD50-bud!AD50/total!$P$2*total!$R$2</f>
        <v>0</v>
      </c>
      <c r="AE50" s="214">
        <f>fcst!AE50-bud!AE50/total!$P$2*total!$R$2</f>
        <v>0</v>
      </c>
      <c r="AF50" s="214">
        <f>fcst!AF50-bud!AF50/total!$P$2*total!$R$2</f>
        <v>0</v>
      </c>
      <c r="AG50" s="214">
        <f>fcst!AG50-bud!AG50/total!$P$2*total!$R$2</f>
        <v>0</v>
      </c>
      <c r="AH50" s="214">
        <f>fcst!AH50-bud!AH50/total!$P$2*total!$R$2</f>
        <v>0</v>
      </c>
      <c r="AI50" s="214">
        <f>fcst!AI50-bud!AI50/total!$P$2*total!$R$2</f>
        <v>0</v>
      </c>
      <c r="AJ50" s="214">
        <f>fcst!AJ50-bud!AJ50/total!$P$2*total!$R$2</f>
        <v>0</v>
      </c>
      <c r="AK50" s="214">
        <f>fcst!AK50-bud!AK50/total!$P$2*total!$R$2</f>
        <v>0</v>
      </c>
      <c r="AL50" s="214">
        <f>fcst!AL50-bud!AL50/total!$P$2*total!$R$2</f>
        <v>0</v>
      </c>
      <c r="AM50" s="214">
        <f>fcst!AM50-bud!AM50/total!$P$2*total!$R$2</f>
        <v>0</v>
      </c>
      <c r="AN50" s="214">
        <f>fcst!AN50-bud!AN50/total!$P$2*total!$R$2</f>
        <v>0</v>
      </c>
      <c r="AO50" s="214">
        <f>fcst!AO50-bud!AO50/total!$P$2*total!$R$2</f>
        <v>0</v>
      </c>
      <c r="AP50" s="9">
        <f t="shared" si="3"/>
        <v>0</v>
      </c>
      <c r="AQ50" s="9">
        <f t="shared" si="4"/>
        <v>0</v>
      </c>
      <c r="AR50" s="9">
        <f t="shared" si="5"/>
        <v>0</v>
      </c>
    </row>
    <row r="51" spans="1:44">
      <c r="A51" t="str">
        <f>fcst!A51</f>
        <v>ИП Неганов Дмитрий Витальевич</v>
      </c>
      <c r="B51">
        <f>'sales bud'!B50</f>
        <v>0</v>
      </c>
      <c r="C51" s="214">
        <f>fcst!C51-bud!C51/total!$P$2*total!$Q$2</f>
        <v>0</v>
      </c>
      <c r="D51" s="214">
        <f>fcst!D51-bud!D51/total!$P$2*total!$Q$2</f>
        <v>0</v>
      </c>
      <c r="E51" s="214">
        <f>fcst!E52-bud!E51/total!$P$2*total!$Q$2</f>
        <v>0</v>
      </c>
      <c r="F51" s="214">
        <f>fcst!F51-bud!F51/total!$P$2*total!$Q$2</f>
        <v>0</v>
      </c>
      <c r="G51" s="214">
        <f>fcst!G51-bud!G51/total!$P$2*total!$Q$2</f>
        <v>0</v>
      </c>
      <c r="H51" s="214">
        <f>fcst!H51-bud!H51/total!$P$2*total!$Q$2</f>
        <v>0</v>
      </c>
      <c r="I51" s="214">
        <f>fcst!I51-bud!I51/total!$P$2*total!$Q$2</f>
        <v>0</v>
      </c>
      <c r="J51" s="214">
        <f>fcst!J51-bud!J51/total!$P$2*total!$Q$2</f>
        <v>0</v>
      </c>
      <c r="K51" s="214">
        <f>fcst!K51-bud!K51/total!$P$2*total!$Q$2</f>
        <v>0</v>
      </c>
      <c r="L51" s="214">
        <f>fcst!L51-bud!L51/total!$P$2*total!$Q$2</f>
        <v>0</v>
      </c>
      <c r="M51" s="214">
        <f>fcst!M51-bud!M51/total!$P$2*total!$Q$2</f>
        <v>0</v>
      </c>
      <c r="N51" s="214">
        <f>fcst!N51-bud!N51/total!$P$2*total!$Q$2</f>
        <v>0</v>
      </c>
      <c r="O51" s="214">
        <f>fcst!O51-bud!O51/total!$P$2*total!$Q$2</f>
        <v>0</v>
      </c>
      <c r="P51" s="214">
        <f>fcst!P51-bud!P51/total!$P$2*total!$Q$2</f>
        <v>0</v>
      </c>
      <c r="Q51" s="214">
        <f>fcst!Q51-bud!Q51/total!$P$2*total!$Q$2</f>
        <v>0</v>
      </c>
      <c r="R51" s="214">
        <f>fcst!R51-bud!R51/total!$P$2*total!$Q$2</f>
        <v>0</v>
      </c>
      <c r="S51" s="214">
        <f>fcst!S51-bud!S51/total!$P$2*total!$Q$2</f>
        <v>0</v>
      </c>
      <c r="T51" s="214">
        <f>fcst!T51-bud!T51/total!$P$2*total!$Q$2</f>
        <v>0</v>
      </c>
      <c r="U51" s="9">
        <f t="shared" si="0"/>
        <v>0</v>
      </c>
      <c r="V51" s="9">
        <f t="shared" si="1"/>
        <v>0</v>
      </c>
      <c r="W51" s="9">
        <f t="shared" si="2"/>
        <v>0</v>
      </c>
      <c r="X51" s="214">
        <f>fcst!X51-bud!X51/total!$P$2*total!$R$2</f>
        <v>0</v>
      </c>
      <c r="Y51" s="214">
        <f>fcst!Y51-bud!Y51/total!$P$2*total!$R$2</f>
        <v>0</v>
      </c>
      <c r="Z51" s="214">
        <f>fcst!Z51-bud!Z51/total!$P$2*total!$R$2</f>
        <v>0</v>
      </c>
      <c r="AA51" s="214">
        <f>fcst!AA51-bud!AA51/total!$P$2*total!$R$2</f>
        <v>0</v>
      </c>
      <c r="AB51" s="214">
        <f>fcst!AB51-bud!AB51/total!$P$2*total!$R$2</f>
        <v>0</v>
      </c>
      <c r="AC51" s="214">
        <f>fcst!AC51-bud!AC51/total!$P$2*total!$R$2</f>
        <v>0</v>
      </c>
      <c r="AD51" s="214">
        <f>fcst!AD51-bud!AD51/total!$P$2*total!$R$2</f>
        <v>0</v>
      </c>
      <c r="AE51" s="214">
        <f>fcst!AE51-bud!AE51/total!$P$2*total!$R$2</f>
        <v>0</v>
      </c>
      <c r="AF51" s="214">
        <f>fcst!AF51-bud!AF51/total!$P$2*total!$R$2</f>
        <v>0</v>
      </c>
      <c r="AG51" s="214">
        <f>fcst!AG51-bud!AG51/total!$P$2*total!$R$2</f>
        <v>0</v>
      </c>
      <c r="AH51" s="214">
        <f>fcst!AH51-bud!AH51/total!$P$2*total!$R$2</f>
        <v>0</v>
      </c>
      <c r="AI51" s="214">
        <f>fcst!AI51-bud!AI51/total!$P$2*total!$R$2</f>
        <v>0</v>
      </c>
      <c r="AJ51" s="214">
        <f>fcst!AJ51-bud!AJ51/total!$P$2*total!$R$2</f>
        <v>0</v>
      </c>
      <c r="AK51" s="214">
        <f>fcst!AK51-bud!AK51/total!$P$2*total!$R$2</f>
        <v>0</v>
      </c>
      <c r="AL51" s="214">
        <f>fcst!AL51-bud!AL51/total!$P$2*total!$R$2</f>
        <v>0</v>
      </c>
      <c r="AM51" s="214">
        <f>fcst!AM51-bud!AM51/total!$P$2*total!$R$2</f>
        <v>0</v>
      </c>
      <c r="AN51" s="214">
        <f>fcst!AN51-bud!AN51/total!$P$2*total!$R$2</f>
        <v>0</v>
      </c>
      <c r="AO51" s="214">
        <f>fcst!AO51-bud!AO51/total!$P$2*total!$R$2</f>
        <v>0</v>
      </c>
      <c r="AP51" s="9">
        <f t="shared" si="3"/>
        <v>0</v>
      </c>
      <c r="AQ51" s="9">
        <f t="shared" si="4"/>
        <v>0</v>
      </c>
      <c r="AR51" s="9">
        <f t="shared" si="5"/>
        <v>0</v>
      </c>
    </row>
    <row r="52" spans="1:44">
      <c r="A52" t="str">
        <f>fcst!A52</f>
        <v>Перфект Трэйд ООО</v>
      </c>
      <c r="B52">
        <f>'sales bud'!B51</f>
        <v>0</v>
      </c>
      <c r="C52" s="214">
        <f>fcst!C52-bud!C52/total!$P$2*total!$Q$2</f>
        <v>0</v>
      </c>
      <c r="D52" s="214">
        <f>fcst!D52-bud!D52/total!$P$2*total!$Q$2</f>
        <v>0</v>
      </c>
      <c r="E52" s="214">
        <f>fcst!E53-bud!E52/total!$P$2*total!$Q$2</f>
        <v>0</v>
      </c>
      <c r="F52" s="214">
        <f>fcst!F52-bud!F52/total!$P$2*total!$Q$2</f>
        <v>-232298.58959999986</v>
      </c>
      <c r="G52" s="214">
        <f>fcst!G52-bud!G52/total!$P$2*total!$Q$2</f>
        <v>-69345.378699708424</v>
      </c>
      <c r="H52" s="214">
        <f>fcst!H52-bud!H52/total!$P$2*total!$Q$2</f>
        <v>-232298.58959999986</v>
      </c>
      <c r="I52" s="214">
        <f>fcst!I52-bud!I52/total!$P$2*total!$Q$2</f>
        <v>825257.68400000024</v>
      </c>
      <c r="J52" s="214">
        <f>fcst!J52-bud!J52/total!$P$2*total!$Q$2</f>
        <v>234007.96883381924</v>
      </c>
      <c r="K52" s="214">
        <f>fcst!K52-bud!K52/total!$P$2*total!$Q$2</f>
        <v>697769.68400000024</v>
      </c>
      <c r="L52" s="214">
        <f>fcst!L52-bud!L52/total!$P$2*total!$Q$2</f>
        <v>-68391.179199999722</v>
      </c>
      <c r="M52" s="214">
        <f>fcst!M52-bud!M52/total!$P$2*total!$Q$2</f>
        <v>-17834.997399416854</v>
      </c>
      <c r="N52" s="214">
        <f>fcst!N52-bud!N52/total!$P$2*total!$Q$2</f>
        <v>-87625.679199999722</v>
      </c>
      <c r="O52" s="214">
        <f>fcst!O52-bud!O52/total!$P$2*total!$Q$2</f>
        <v>-309731.4527999998</v>
      </c>
      <c r="P52" s="214">
        <f>fcst!P52-bud!P52/total!$P$2*total!$Q$2</f>
        <v>-92460.504932944605</v>
      </c>
      <c r="Q52" s="214">
        <f>fcst!Q52-bud!Q52/total!$P$2*total!$Q$2</f>
        <v>-309731.4527999998</v>
      </c>
      <c r="R52" s="214">
        <f>fcst!R52-bud!R52/total!$P$2*total!$Q$2</f>
        <v>-1593.7263999998977</v>
      </c>
      <c r="S52" s="214">
        <f>fcst!S52-bud!S52/total!$P$2*total!$Q$2</f>
        <v>-1426.1724664723006</v>
      </c>
      <c r="T52" s="214">
        <f>fcst!T52-bud!T52/total!$P$2*total!$Q$2</f>
        <v>-1593.7263999998977</v>
      </c>
      <c r="U52" s="9">
        <f t="shared" si="0"/>
        <v>213242.73600000094</v>
      </c>
      <c r="V52" s="9">
        <f t="shared" si="1"/>
        <v>52940.915335277052</v>
      </c>
      <c r="W52" s="9">
        <f t="shared" si="2"/>
        <v>66520.236000000994</v>
      </c>
      <c r="X52" s="214">
        <f>fcst!X52-bud!X52/total!$P$2*total!$R$2</f>
        <v>0</v>
      </c>
      <c r="Y52" s="214">
        <f>fcst!Y52-bud!Y52/total!$P$2*total!$R$2</f>
        <v>0</v>
      </c>
      <c r="Z52" s="214">
        <f>fcst!Z52-bud!Z52/total!$P$2*total!$R$2</f>
        <v>0</v>
      </c>
      <c r="AA52" s="214">
        <f>fcst!AA52-bud!AA52/total!$P$2*total!$R$2</f>
        <v>0</v>
      </c>
      <c r="AB52" s="214">
        <f>fcst!AB52-bud!AB52/total!$P$2*total!$R$2</f>
        <v>0</v>
      </c>
      <c r="AC52" s="214">
        <f>fcst!AC52-bud!AC52/total!$P$2*total!$R$2</f>
        <v>146723</v>
      </c>
      <c r="AD52" s="214">
        <f>fcst!AD52-bud!AD52/total!$P$2*total!$R$2</f>
        <v>0</v>
      </c>
      <c r="AE52" s="214">
        <f>fcst!AE52-bud!AE52/total!$P$2*total!$R$2</f>
        <v>0</v>
      </c>
      <c r="AF52" s="214">
        <f>fcst!AF52-bud!AF52/total!$P$2*total!$R$2</f>
        <v>0</v>
      </c>
      <c r="AG52" s="214">
        <f>fcst!AG52-bud!AG52/total!$P$2*total!$R$2</f>
        <v>0</v>
      </c>
      <c r="AH52" s="214">
        <f>fcst!AH52-bud!AH52/total!$P$2*total!$R$2</f>
        <v>0</v>
      </c>
      <c r="AI52" s="214">
        <f>fcst!AI52-bud!AI52/total!$P$2*total!$R$2</f>
        <v>0</v>
      </c>
      <c r="AJ52" s="214">
        <f>fcst!AJ52-bud!AJ52/total!$P$2*total!$R$2</f>
        <v>0</v>
      </c>
      <c r="AK52" s="214">
        <f>fcst!AK52-bud!AK52/total!$P$2*total!$R$2</f>
        <v>0</v>
      </c>
      <c r="AL52" s="214">
        <f>fcst!AL52-bud!AL52/total!$P$2*total!$R$2</f>
        <v>0</v>
      </c>
      <c r="AM52" s="214">
        <f>fcst!AM52-bud!AM52/total!$P$2*total!$R$2</f>
        <v>0</v>
      </c>
      <c r="AN52" s="214">
        <f>fcst!AN52-bud!AN52/total!$P$2*total!$R$2</f>
        <v>0</v>
      </c>
      <c r="AO52" s="214">
        <f>fcst!AO52-bud!AO52/total!$P$2*total!$R$2</f>
        <v>0</v>
      </c>
      <c r="AP52" s="9">
        <f t="shared" si="3"/>
        <v>0</v>
      </c>
      <c r="AQ52" s="9">
        <f t="shared" si="4"/>
        <v>0</v>
      </c>
      <c r="AR52" s="9">
        <f t="shared" si="5"/>
        <v>146723</v>
      </c>
    </row>
    <row r="53" spans="1:44">
      <c r="A53" t="str">
        <f>fcst!A53</f>
        <v>Престиж ООО</v>
      </c>
      <c r="B53">
        <f>'sales bud'!B52</f>
        <v>0</v>
      </c>
      <c r="C53" s="214">
        <f>fcst!C53-bud!C53/total!$P$2*total!$Q$2</f>
        <v>0</v>
      </c>
      <c r="D53" s="214">
        <f>fcst!D53-bud!D53/total!$P$2*total!$Q$2</f>
        <v>0</v>
      </c>
      <c r="E53" s="214">
        <f>fcst!E54-bud!E53/total!$P$2*total!$Q$2</f>
        <v>15540</v>
      </c>
      <c r="F53" s="214">
        <f>fcst!F53-bud!F53/total!$P$2*total!$Q$2</f>
        <v>0</v>
      </c>
      <c r="G53" s="214">
        <f>fcst!G53-bud!G53/total!$P$2*total!$Q$2</f>
        <v>0</v>
      </c>
      <c r="H53" s="214">
        <f>fcst!H53-bud!H53/total!$P$2*total!$Q$2</f>
        <v>0</v>
      </c>
      <c r="I53" s="214">
        <f>fcst!I53-bud!I53/total!$P$2*total!$Q$2</f>
        <v>0</v>
      </c>
      <c r="J53" s="214">
        <f>fcst!J53-bud!J53/total!$P$2*total!$Q$2</f>
        <v>0</v>
      </c>
      <c r="K53" s="214">
        <f>fcst!K53-bud!K53/total!$P$2*total!$Q$2</f>
        <v>0</v>
      </c>
      <c r="L53" s="214">
        <f>fcst!L53-bud!L53/total!$P$2*total!$Q$2</f>
        <v>0</v>
      </c>
      <c r="M53" s="214">
        <f>fcst!M53-bud!M53/total!$P$2*total!$Q$2</f>
        <v>0</v>
      </c>
      <c r="N53" s="214">
        <f>fcst!N53-bud!N53/total!$P$2*total!$Q$2</f>
        <v>0</v>
      </c>
      <c r="O53" s="214">
        <f>fcst!O53-bud!O53/total!$P$2*total!$Q$2</f>
        <v>0</v>
      </c>
      <c r="P53" s="214">
        <f>fcst!P53-bud!P53/total!$P$2*total!$Q$2</f>
        <v>0</v>
      </c>
      <c r="Q53" s="214">
        <f>fcst!Q53-bud!Q53/total!$P$2*total!$Q$2</f>
        <v>0</v>
      </c>
      <c r="R53" s="214">
        <f>fcst!R53-bud!R53/total!$P$2*total!$Q$2</f>
        <v>0</v>
      </c>
      <c r="S53" s="214">
        <f>fcst!S53-bud!S53/total!$P$2*total!$Q$2</f>
        <v>0</v>
      </c>
      <c r="T53" s="214">
        <f>fcst!T53-bud!T53/total!$P$2*total!$Q$2</f>
        <v>0</v>
      </c>
      <c r="U53" s="9">
        <f t="shared" si="0"/>
        <v>0</v>
      </c>
      <c r="V53" s="9">
        <f t="shared" si="1"/>
        <v>0</v>
      </c>
      <c r="W53" s="9">
        <f t="shared" si="2"/>
        <v>15540</v>
      </c>
      <c r="X53" s="214">
        <f>fcst!X53-bud!X53/total!$P$2*total!$R$2</f>
        <v>0</v>
      </c>
      <c r="Y53" s="214">
        <f>fcst!Y53-bud!Y53/total!$P$2*total!$R$2</f>
        <v>0</v>
      </c>
      <c r="Z53" s="214">
        <f>fcst!Z53-bud!Z53/total!$P$2*total!$R$2</f>
        <v>0</v>
      </c>
      <c r="AA53" s="214">
        <f>fcst!AA53-bud!AA53/total!$P$2*total!$R$2</f>
        <v>0</v>
      </c>
      <c r="AB53" s="214">
        <f>fcst!AB53-bud!AB53/total!$P$2*total!$R$2</f>
        <v>0</v>
      </c>
      <c r="AC53" s="214">
        <f>fcst!AC53-bud!AC53/total!$P$2*total!$R$2</f>
        <v>0</v>
      </c>
      <c r="AD53" s="214">
        <f>fcst!AD53-bud!AD53/total!$P$2*total!$R$2</f>
        <v>99000</v>
      </c>
      <c r="AE53" s="214">
        <f>fcst!AE53-bud!AE53/total!$P$2*total!$R$2</f>
        <v>30725.982409412478</v>
      </c>
      <c r="AF53" s="214">
        <f>fcst!AF53-bud!AF53/total!$P$2*total!$R$2</f>
        <v>99000</v>
      </c>
      <c r="AG53" s="214">
        <f>fcst!AG53-bud!AG53/total!$P$2*total!$R$2</f>
        <v>124740</v>
      </c>
      <c r="AH53" s="214">
        <f>fcst!AH53-bud!AH53/total!$P$2*total!$R$2</f>
        <v>38714.73783585972</v>
      </c>
      <c r="AI53" s="214">
        <f>fcst!AI53-bud!AI53/total!$P$2*total!$R$2</f>
        <v>124740</v>
      </c>
      <c r="AJ53" s="214">
        <f>fcst!AJ53-bud!AJ53/total!$P$2*total!$R$2</f>
        <v>89100</v>
      </c>
      <c r="AK53" s="214">
        <f>fcst!AK53-bud!AK53/total!$P$2*total!$R$2</f>
        <v>27653.384168471232</v>
      </c>
      <c r="AL53" s="214">
        <f>fcst!AL53-bud!AL53/total!$P$2*total!$R$2</f>
        <v>89100</v>
      </c>
      <c r="AM53" s="214">
        <f>fcst!AM53-bud!AM53/total!$P$2*total!$R$2</f>
        <v>37620</v>
      </c>
      <c r="AN53" s="214">
        <f>fcst!AN53-bud!AN53/total!$P$2*total!$R$2</f>
        <v>11675.873315576742</v>
      </c>
      <c r="AO53" s="214">
        <f>fcst!AO53-bud!AO53/total!$P$2*total!$R$2</f>
        <v>37620</v>
      </c>
      <c r="AP53" s="9">
        <f t="shared" si="3"/>
        <v>350460</v>
      </c>
      <c r="AQ53" s="9">
        <f t="shared" si="4"/>
        <v>108769.97772932016</v>
      </c>
      <c r="AR53" s="9">
        <f t="shared" si="5"/>
        <v>350460</v>
      </c>
    </row>
    <row r="54" spans="1:44">
      <c r="A54" t="str">
        <f>fcst!A54</f>
        <v>Приват Трэйд ООО</v>
      </c>
      <c r="B54">
        <f>'sales bud'!B53</f>
        <v>0</v>
      </c>
      <c r="C54" s="214">
        <f>fcst!C54-bud!C54/total!$P$2*total!$Q$2</f>
        <v>38181</v>
      </c>
      <c r="D54" s="214">
        <f>fcst!D54-bud!D54/total!$P$2*total!$Q$2</f>
        <v>7960</v>
      </c>
      <c r="E54" s="214">
        <f>fcst!E55-bud!E54/total!$P$2*total!$Q$2</f>
        <v>0</v>
      </c>
      <c r="F54" s="214">
        <f>fcst!F54-bud!F54/total!$P$2*total!$Q$2</f>
        <v>53825</v>
      </c>
      <c r="G54" s="214">
        <f>fcst!G54-bud!G54/total!$P$2*total!$Q$2</f>
        <v>11007</v>
      </c>
      <c r="H54" s="214">
        <f>fcst!H54-bud!H54/total!$P$2*total!$Q$2</f>
        <v>36028</v>
      </c>
      <c r="I54" s="214">
        <f>fcst!I54-bud!I54/total!$P$2*total!$Q$2</f>
        <v>34285</v>
      </c>
      <c r="J54" s="214">
        <f>fcst!J54-bud!J54/total!$P$2*total!$Q$2</f>
        <v>5243</v>
      </c>
      <c r="K54" s="214">
        <f>fcst!K54-bud!K54/total!$P$2*total!$Q$2</f>
        <v>59976</v>
      </c>
      <c r="L54" s="214">
        <f>fcst!L54-bud!L54/total!$P$2*total!$Q$2</f>
        <v>73123</v>
      </c>
      <c r="M54" s="214">
        <f>fcst!M54-bud!M54/total!$P$2*total!$Q$2</f>
        <v>11116</v>
      </c>
      <c r="N54" s="214">
        <f>fcst!N54-bud!N54/total!$P$2*total!$Q$2</f>
        <v>0</v>
      </c>
      <c r="O54" s="214">
        <f>fcst!O54-bud!O54/total!$P$2*total!$Q$2</f>
        <v>80180</v>
      </c>
      <c r="P54" s="214">
        <f>fcst!P54-bud!P54/total!$P$2*total!$Q$2</f>
        <v>11710</v>
      </c>
      <c r="Q54" s="214">
        <f>fcst!Q54-bud!Q54/total!$P$2*total!$Q$2</f>
        <v>0</v>
      </c>
      <c r="R54" s="214">
        <f>fcst!R54-bud!R54/total!$P$2*total!$Q$2</f>
        <v>79732.62</v>
      </c>
      <c r="S54" s="214">
        <f>fcst!S54-bud!S54/total!$P$2*total!$Q$2</f>
        <v>12030</v>
      </c>
      <c r="T54" s="214">
        <f>fcst!T54-bud!T54/total!$P$2*total!$Q$2</f>
        <v>29388</v>
      </c>
      <c r="U54" s="9">
        <f t="shared" si="0"/>
        <v>359326.62</v>
      </c>
      <c r="V54" s="9">
        <f t="shared" si="1"/>
        <v>59066</v>
      </c>
      <c r="W54" s="9">
        <f t="shared" si="2"/>
        <v>125392</v>
      </c>
      <c r="X54" s="214">
        <f>fcst!X54-bud!X54/total!$P$2*total!$R$2</f>
        <v>47143</v>
      </c>
      <c r="Y54" s="214">
        <f>fcst!Y54-bud!Y54/total!$P$2*total!$R$2</f>
        <v>8260</v>
      </c>
      <c r="Z54" s="214">
        <f>fcst!Z54-bud!Z54/total!$P$2*total!$R$2</f>
        <v>0</v>
      </c>
      <c r="AA54" s="214">
        <f>fcst!AA54-bud!AA54/total!$P$2*total!$R$2</f>
        <v>22097</v>
      </c>
      <c r="AB54" s="214">
        <f>fcst!AB54-bud!AB54/total!$P$2*total!$R$2</f>
        <v>2440</v>
      </c>
      <c r="AC54" s="214">
        <f>fcst!AC54-bud!AC54/total!$P$2*total!$R$2</f>
        <v>0</v>
      </c>
      <c r="AD54" s="214">
        <f>fcst!AD54-bud!AD54/total!$P$2*total!$R$2</f>
        <v>0</v>
      </c>
      <c r="AE54" s="214">
        <f>fcst!AE54-bud!AE54/total!$P$2*total!$R$2</f>
        <v>0</v>
      </c>
      <c r="AF54" s="214">
        <f>fcst!AF54-bud!AF54/total!$P$2*total!$R$2</f>
        <v>0</v>
      </c>
      <c r="AG54" s="214">
        <f>fcst!AG54-bud!AG54/total!$P$2*total!$R$2</f>
        <v>0</v>
      </c>
      <c r="AH54" s="214">
        <f>fcst!AH54-bud!AH54/total!$P$2*total!$R$2</f>
        <v>0</v>
      </c>
      <c r="AI54" s="214">
        <f>fcst!AI54-bud!AI54/total!$P$2*total!$R$2</f>
        <v>0</v>
      </c>
      <c r="AJ54" s="214">
        <f>fcst!AJ54-bud!AJ54/total!$P$2*total!$R$2</f>
        <v>0</v>
      </c>
      <c r="AK54" s="214">
        <f>fcst!AK54-bud!AK54/total!$P$2*total!$R$2</f>
        <v>0</v>
      </c>
      <c r="AL54" s="214">
        <f>fcst!AL54-bud!AL54/total!$P$2*total!$R$2</f>
        <v>0</v>
      </c>
      <c r="AM54" s="214">
        <f>fcst!AM54-bud!AM54/total!$P$2*total!$R$2</f>
        <v>0</v>
      </c>
      <c r="AN54" s="214">
        <f>fcst!AN54-bud!AN54/total!$P$2*total!$R$2</f>
        <v>0</v>
      </c>
      <c r="AO54" s="214">
        <f>fcst!AO54-bud!AO54/total!$P$2*total!$R$2</f>
        <v>0</v>
      </c>
      <c r="AP54" s="9">
        <f t="shared" si="3"/>
        <v>69240</v>
      </c>
      <c r="AQ54" s="9">
        <f t="shared" si="4"/>
        <v>10700</v>
      </c>
      <c r="AR54" s="9">
        <f t="shared" si="5"/>
        <v>0</v>
      </c>
    </row>
    <row r="55" spans="1:44">
      <c r="A55" t="str">
        <f>fcst!A55</f>
        <v>Призма ООО</v>
      </c>
      <c r="B55">
        <f>'sales bud'!B54</f>
        <v>0</v>
      </c>
      <c r="C55" s="214">
        <f>fcst!C55-bud!C55/total!$P$2*total!$Q$2</f>
        <v>0</v>
      </c>
      <c r="D55" s="214">
        <f>fcst!D55-bud!D55/total!$P$2*total!$Q$2</f>
        <v>0</v>
      </c>
      <c r="E55" s="214">
        <f>fcst!E56-bud!E55/total!$P$2*total!$Q$2</f>
        <v>384334.6</v>
      </c>
      <c r="F55" s="214">
        <f>fcst!F55-bud!F55/total!$P$2*total!$Q$2</f>
        <v>0</v>
      </c>
      <c r="G55" s="214">
        <f>fcst!G55-bud!G55/total!$P$2*total!$Q$2</f>
        <v>0</v>
      </c>
      <c r="H55" s="214">
        <f>fcst!H55-bud!H55/total!$P$2*total!$Q$2</f>
        <v>0</v>
      </c>
      <c r="I55" s="214">
        <f>fcst!I55-bud!I55/total!$P$2*total!$Q$2</f>
        <v>0</v>
      </c>
      <c r="J55" s="214">
        <f>fcst!J55-bud!J55/total!$P$2*total!$Q$2</f>
        <v>0</v>
      </c>
      <c r="K55" s="214">
        <f>fcst!K55-bud!K55/total!$P$2*total!$Q$2</f>
        <v>0</v>
      </c>
      <c r="L55" s="214">
        <f>fcst!L55-bud!L55/total!$P$2*total!$Q$2</f>
        <v>0</v>
      </c>
      <c r="M55" s="214">
        <f>fcst!M55-bud!M55/total!$P$2*total!$Q$2</f>
        <v>0</v>
      </c>
      <c r="N55" s="214">
        <f>fcst!N55-bud!N55/total!$P$2*total!$Q$2</f>
        <v>0</v>
      </c>
      <c r="O55" s="214">
        <f>fcst!O55-bud!O55/total!$P$2*total!$Q$2</f>
        <v>0</v>
      </c>
      <c r="P55" s="214">
        <f>fcst!P55-bud!P55/total!$P$2*total!$Q$2</f>
        <v>0</v>
      </c>
      <c r="Q55" s="214">
        <f>fcst!Q55-bud!Q55/total!$P$2*total!$Q$2</f>
        <v>0</v>
      </c>
      <c r="R55" s="214">
        <f>fcst!R55-bud!R55/total!$P$2*total!$Q$2</f>
        <v>0</v>
      </c>
      <c r="S55" s="214">
        <f>fcst!S55-bud!S55/total!$P$2*total!$Q$2</f>
        <v>0</v>
      </c>
      <c r="T55" s="214">
        <f>fcst!T55-bud!T55/total!$P$2*total!$Q$2</f>
        <v>0</v>
      </c>
      <c r="U55" s="9">
        <f t="shared" si="0"/>
        <v>0</v>
      </c>
      <c r="V55" s="9">
        <f t="shared" si="1"/>
        <v>0</v>
      </c>
      <c r="W55" s="9">
        <f t="shared" si="2"/>
        <v>384334.6</v>
      </c>
      <c r="X55" s="214">
        <f>fcst!X55-bud!X55/total!$P$2*total!$R$2</f>
        <v>0</v>
      </c>
      <c r="Y55" s="214">
        <f>fcst!Y55-bud!Y55/total!$P$2*total!$R$2</f>
        <v>0</v>
      </c>
      <c r="Z55" s="214">
        <f>fcst!Z55-bud!Z55/total!$P$2*total!$R$2</f>
        <v>0</v>
      </c>
      <c r="AA55" s="214">
        <f>fcst!AA55-bud!AA55/total!$P$2*total!$R$2</f>
        <v>0</v>
      </c>
      <c r="AB55" s="214">
        <f>fcst!AB55-bud!AB55/total!$P$2*total!$R$2</f>
        <v>0</v>
      </c>
      <c r="AC55" s="214">
        <f>fcst!AC55-bud!AC55/total!$P$2*total!$R$2</f>
        <v>0</v>
      </c>
      <c r="AD55" s="214">
        <f>fcst!AD55-bud!AD55/total!$P$2*total!$R$2</f>
        <v>0</v>
      </c>
      <c r="AE55" s="214">
        <f>fcst!AE55-bud!AE55/total!$P$2*total!$R$2</f>
        <v>0</v>
      </c>
      <c r="AF55" s="214">
        <f>fcst!AF55-bud!AF55/total!$P$2*total!$R$2</f>
        <v>0</v>
      </c>
      <c r="AG55" s="214">
        <f>fcst!AG55-bud!AG55/total!$P$2*total!$R$2</f>
        <v>0</v>
      </c>
      <c r="AH55" s="214">
        <f>fcst!AH55-bud!AH55/total!$P$2*total!$R$2</f>
        <v>0</v>
      </c>
      <c r="AI55" s="214">
        <f>fcst!AI55-bud!AI55/total!$P$2*total!$R$2</f>
        <v>0</v>
      </c>
      <c r="AJ55" s="214">
        <f>fcst!AJ55-bud!AJ55/total!$P$2*total!$R$2</f>
        <v>0</v>
      </c>
      <c r="AK55" s="214">
        <f>fcst!AK55-bud!AK55/total!$P$2*total!$R$2</f>
        <v>0</v>
      </c>
      <c r="AL55" s="214">
        <f>fcst!AL55-bud!AL55/total!$P$2*total!$R$2</f>
        <v>0</v>
      </c>
      <c r="AM55" s="214">
        <f>fcst!AM55-bud!AM55/total!$P$2*total!$R$2</f>
        <v>0</v>
      </c>
      <c r="AN55" s="214">
        <f>fcst!AN55-bud!AN55/total!$P$2*total!$R$2</f>
        <v>0</v>
      </c>
      <c r="AO55" s="214">
        <f>fcst!AO55-bud!AO55/total!$P$2*total!$R$2</f>
        <v>0</v>
      </c>
      <c r="AP55" s="9">
        <f t="shared" si="3"/>
        <v>0</v>
      </c>
      <c r="AQ55" s="9">
        <f t="shared" si="4"/>
        <v>0</v>
      </c>
      <c r="AR55" s="9">
        <f t="shared" si="5"/>
        <v>0</v>
      </c>
    </row>
    <row r="56" spans="1:44">
      <c r="A56" t="str">
        <f>fcst!A56</f>
        <v>Синяя Гусеница ООО</v>
      </c>
      <c r="B56">
        <f>'sales bud'!B55</f>
        <v>0</v>
      </c>
      <c r="C56" s="214">
        <f>fcst!C56-bud!C56/total!$P$2*total!$Q$2</f>
        <v>-279116.44068000012</v>
      </c>
      <c r="D56" s="214">
        <f>fcst!D56-bud!D56/total!$P$2*total!$Q$2</f>
        <v>-70106.459145238157</v>
      </c>
      <c r="E56" s="214">
        <f>fcst!E57-bud!E56/total!$P$2*total!$Q$2</f>
        <v>4613.8876404494513</v>
      </c>
      <c r="F56" s="214">
        <f>fcst!F56-bud!F56/total!$P$2*total!$Q$2</f>
        <v>86320.677959999652</v>
      </c>
      <c r="G56" s="214">
        <f>fcst!G56-bud!G56/total!$P$2*total!$Q$2</f>
        <v>73024.502564285678</v>
      </c>
      <c r="H56" s="214">
        <f>fcst!H56-bud!H56/total!$P$2*total!$Q$2</f>
        <v>-519101.12359550566</v>
      </c>
      <c r="I56" s="214">
        <f>fcst!I56-bud!I56/total!$P$2*total!$Q$2</f>
        <v>-242321.30340000032</v>
      </c>
      <c r="J56" s="214">
        <f>fcst!J56-bud!J56/total!$P$2*total!$Q$2</f>
        <v>-18811.915726190549</v>
      </c>
      <c r="K56" s="214">
        <f>fcst!K56-bud!K56/total!$P$2*total!$Q$2</f>
        <v>915000.27640449419</v>
      </c>
      <c r="L56" s="214">
        <f>fcst!L56-bud!L56/total!$P$2*total!$Q$2</f>
        <v>149190.9559199994</v>
      </c>
      <c r="M56" s="214">
        <f>fcst!M56-bud!M56/total!$P$2*total!$Q$2</f>
        <v>103857.02512857137</v>
      </c>
      <c r="N56" s="214">
        <f>fcst!N56-bud!N56/total!$P$2*total!$Q$2</f>
        <v>-849493.87078651693</v>
      </c>
      <c r="O56" s="214">
        <f>fcst!O56-bud!O56/total!$P$2*total!$Q$2</f>
        <v>254076.62795999961</v>
      </c>
      <c r="P56" s="214">
        <f>fcst!P56-bud!P56/total!$P$2*total!$Q$2</f>
        <v>116117.49256428567</v>
      </c>
      <c r="Q56" s="214">
        <f>fcst!Q56-bud!Q56/total!$P$2*total!$Q$2</f>
        <v>-21382.820786516881</v>
      </c>
      <c r="R56" s="214">
        <f>fcst!R56-bud!R56/total!$P$2*total!$Q$2</f>
        <v>127387.11863999977</v>
      </c>
      <c r="S56" s="214">
        <f>fcst!S56-bud!S56/total!$P$2*total!$Q$2</f>
        <v>37058.911709523672</v>
      </c>
      <c r="T56" s="214">
        <f>fcst!T56-bud!T56/total!$P$2*total!$Q$2</f>
        <v>-114298.87483595568</v>
      </c>
      <c r="U56" s="9">
        <f t="shared" si="0"/>
        <v>95537.63639999798</v>
      </c>
      <c r="V56" s="9">
        <f t="shared" si="1"/>
        <v>241139.55709523769</v>
      </c>
      <c r="W56" s="9">
        <f t="shared" si="2"/>
        <v>-584662.52595955157</v>
      </c>
      <c r="X56" s="214">
        <f>fcst!X56-bud!X56/total!$P$2*total!$R$2</f>
        <v>196992.96545454575</v>
      </c>
      <c r="Y56" s="214">
        <f>fcst!Y56-bud!Y56/total!$P$2*total!$R$2</f>
        <v>49614.755575662435</v>
      </c>
      <c r="Z56" s="214">
        <f>fcst!Z56-bud!Z56/total!$P$2*total!$R$2</f>
        <v>341317.1454545458</v>
      </c>
      <c r="AA56" s="214">
        <f>fcst!AA56-bud!AA56/total!$P$2*total!$R$2</f>
        <v>1004458.131818183</v>
      </c>
      <c r="AB56" s="214">
        <f>fcst!AB56-bud!AB56/total!$P$2*total!$R$2</f>
        <v>252631.26583298374</v>
      </c>
      <c r="AC56" s="214">
        <f>fcst!AC56-bud!AC56/total!$P$2*total!$R$2</f>
        <v>865268.58181818319</v>
      </c>
      <c r="AD56" s="214">
        <f>fcst!AD56-bud!AD56/total!$P$2*total!$R$2</f>
        <v>-157497.94000000006</v>
      </c>
      <c r="AE56" s="214">
        <f>fcst!AE56-bud!AE56/total!$P$2*total!$R$2</f>
        <v>-39152.759252014177</v>
      </c>
      <c r="AF56" s="214">
        <f>fcst!AF56-bud!AF56/total!$P$2*total!$R$2</f>
        <v>-224525.40000000002</v>
      </c>
      <c r="AG56" s="214">
        <f>fcst!AG56-bud!AG56/total!$P$2*total!$R$2</f>
        <v>639189.54999999981</v>
      </c>
      <c r="AH56" s="214">
        <f>fcst!AH56-bud!AH56/total!$P$2*total!$R$2</f>
        <v>160885.73179748032</v>
      </c>
      <c r="AI56" s="214">
        <f>fcst!AI56-bud!AI56/total!$P$2*total!$R$2</f>
        <v>717118.19999999949</v>
      </c>
      <c r="AJ56" s="214">
        <f>fcst!AJ56-bud!AJ56/total!$P$2*total!$R$2</f>
        <v>-144324.18000000005</v>
      </c>
      <c r="AK56" s="214">
        <f>fcst!AK56-bud!AK56/total!$P$2*total!$R$2</f>
        <v>-36114.829020222664</v>
      </c>
      <c r="AL56" s="214">
        <f>fcst!AL56-bud!AL56/total!$P$2*total!$R$2</f>
        <v>0</v>
      </c>
      <c r="AM56" s="214">
        <f>fcst!AM56-bud!AM56/total!$P$2*total!$R$2</f>
        <v>0</v>
      </c>
      <c r="AN56" s="214">
        <f>fcst!AN56-bud!AN56/total!$P$2*total!$R$2</f>
        <v>0</v>
      </c>
      <c r="AO56" s="214">
        <f>fcst!AO56-bud!AO56/total!$P$2*total!$R$2</f>
        <v>0</v>
      </c>
      <c r="AP56" s="9">
        <f t="shared" si="3"/>
        <v>1538818.5272727283</v>
      </c>
      <c r="AQ56" s="9">
        <f t="shared" si="4"/>
        <v>387864.1649338897</v>
      </c>
      <c r="AR56" s="9">
        <f t="shared" si="5"/>
        <v>1699178.5272727283</v>
      </c>
    </row>
    <row r="57" spans="1:44">
      <c r="A57" t="str">
        <f>fcst!A57</f>
        <v>СТАФ ФО ЛАЙФ ООО</v>
      </c>
      <c r="B57">
        <f>'sales bud'!B56</f>
        <v>0</v>
      </c>
      <c r="C57" s="214">
        <f>fcst!C57-bud!C57/total!$P$2*total!$Q$2</f>
        <v>171100</v>
      </c>
      <c r="D57" s="214">
        <f>fcst!D57-bud!D57/total!$P$2*total!$Q$2</f>
        <v>45074.27</v>
      </c>
      <c r="E57" s="214">
        <f>fcst!E58-bud!E57/total!$P$2*total!$Q$2</f>
        <v>-22851.869662921352</v>
      </c>
      <c r="F57" s="214">
        <f>fcst!F57-bud!F57/total!$P$2*total!$Q$2</f>
        <v>0</v>
      </c>
      <c r="G57" s="214">
        <f>fcst!G57-bud!G57/total!$P$2*total!$Q$2</f>
        <v>0</v>
      </c>
      <c r="H57" s="214">
        <f>fcst!H57-bud!H57/total!$P$2*total!$Q$2</f>
        <v>33289.65</v>
      </c>
      <c r="I57" s="214">
        <f>fcst!I57-bud!I57/total!$P$2*total!$Q$2</f>
        <v>111060.15168000004</v>
      </c>
      <c r="J57" s="214">
        <f>fcst!J57-bud!J57/total!$P$2*total!$Q$2</f>
        <v>37454.705638095234</v>
      </c>
      <c r="K57" s="214">
        <f>fcst!K57-bud!K57/total!$P$2*total!$Q$2</f>
        <v>49859.521680000034</v>
      </c>
      <c r="L57" s="214">
        <f>fcst!L57-bud!L57/total!$P$2*total!$Q$2</f>
        <v>-50838.636239999949</v>
      </c>
      <c r="M57" s="214">
        <f>fcst!M57-bud!M57/total!$P$2*total!$Q$2</f>
        <v>-8859.3807714285613</v>
      </c>
      <c r="N57" s="214">
        <f>fcst!N57-bud!N57/total!$P$2*total!$Q$2</f>
        <v>-72364.546239999952</v>
      </c>
      <c r="O57" s="214">
        <f>fcst!O57-bud!O57/total!$P$2*total!$Q$2</f>
        <v>-82192.42415999998</v>
      </c>
      <c r="P57" s="214">
        <f>fcst!P57-bud!P57/total!$P$2*total!$Q$2</f>
        <v>-20628.587180952385</v>
      </c>
      <c r="Q57" s="214">
        <f>fcst!Q57-bud!Q57/total!$P$2*total!$Q$2</f>
        <v>-82192.42415999998</v>
      </c>
      <c r="R57" s="214">
        <f>fcst!R57-bud!R57/total!$P$2*total!$Q$2</f>
        <v>-41096.21207999999</v>
      </c>
      <c r="S57" s="214">
        <f>fcst!S57-bud!S57/total!$P$2*total!$Q$2</f>
        <v>-10314.293590476193</v>
      </c>
      <c r="T57" s="214">
        <f>fcst!T57-bud!T57/total!$P$2*total!$Q$2</f>
        <v>-41096.21207999999</v>
      </c>
      <c r="U57" s="9">
        <f t="shared" si="0"/>
        <v>108032.87920000005</v>
      </c>
      <c r="V57" s="9">
        <f t="shared" si="1"/>
        <v>42726.714095238094</v>
      </c>
      <c r="W57" s="9">
        <f t="shared" si="2"/>
        <v>-135355.88046292125</v>
      </c>
      <c r="X57" s="214">
        <f>fcst!X57-bud!X57/total!$P$2*total!$R$2</f>
        <v>20250.818181818177</v>
      </c>
      <c r="Y57" s="214">
        <f>fcst!Y57-bud!Y57/total!$P$2*total!$R$2</f>
        <v>5082.5337325012661</v>
      </c>
      <c r="Z57" s="214">
        <f>fcst!Z57-bud!Z57/total!$P$2*total!$R$2</f>
        <v>20250.818181818177</v>
      </c>
      <c r="AA57" s="214">
        <f>fcst!AA57-bud!AA57/total!$P$2*total!$R$2</f>
        <v>21572.276727272707</v>
      </c>
      <c r="AB57" s="214">
        <f>fcst!AB57-bud!AB57/total!$P$2*total!$R$2</f>
        <v>5414.1923140495928</v>
      </c>
      <c r="AC57" s="214">
        <f>fcst!AC57-bud!AC57/total!$P$2*total!$R$2</f>
        <v>21572.276727272707</v>
      </c>
      <c r="AD57" s="214">
        <f>fcst!AD57-bud!AD57/total!$P$2*total!$R$2</f>
        <v>-41369.328000000009</v>
      </c>
      <c r="AE57" s="214">
        <f>fcst!AE57-bud!AE57/total!$P$2*total!$R$2</f>
        <v>-10382.840000000009</v>
      </c>
      <c r="AF57" s="214">
        <f>fcst!AF57-bud!AF57/total!$P$2*total!$R$2</f>
        <v>-41369.328000000009</v>
      </c>
      <c r="AG57" s="214">
        <f>fcst!AG57-bud!AG57/total!$P$2*total!$R$2</f>
        <v>-59430.995999999999</v>
      </c>
      <c r="AH57" s="214">
        <f>fcst!AH57-bud!AH57/total!$P$2*total!$R$2</f>
        <v>-14915.942615955471</v>
      </c>
      <c r="AI57" s="214">
        <f>fcst!AI57-bud!AI57/total!$P$2*total!$R$2</f>
        <v>-37419.995999999999</v>
      </c>
      <c r="AJ57" s="214">
        <f>fcst!AJ57-bud!AJ57/total!$P$2*total!$R$2</f>
        <v>40094.999999999993</v>
      </c>
      <c r="AK57" s="214">
        <f>fcst!AK57-bud!AK57/total!$P$2*total!$R$2</f>
        <v>10063.010204081635</v>
      </c>
      <c r="AL57" s="214">
        <f>fcst!AL57-bud!AL57/total!$P$2*total!$R$2</f>
        <v>40094.999999999993</v>
      </c>
      <c r="AM57" s="214">
        <f>fcst!AM57-bud!AM57/total!$P$2*total!$R$2</f>
        <v>40094.999999999993</v>
      </c>
      <c r="AN57" s="214">
        <f>fcst!AN57-bud!AN57/total!$P$2*total!$R$2</f>
        <v>10063.010204081635</v>
      </c>
      <c r="AO57" s="214">
        <f>fcst!AO57-bud!AO57/total!$P$2*total!$R$2</f>
        <v>40094.999999999993</v>
      </c>
      <c r="AP57" s="9">
        <f t="shared" si="3"/>
        <v>21212.770909090861</v>
      </c>
      <c r="AQ57" s="9">
        <f t="shared" si="4"/>
        <v>5323.9638387586474</v>
      </c>
      <c r="AR57" s="9">
        <f t="shared" si="5"/>
        <v>43223.770909090861</v>
      </c>
    </row>
    <row r="58" spans="1:44">
      <c r="A58" t="str">
        <f>fcst!A58</f>
        <v>Торговый дом ЦУМ ОАО</v>
      </c>
      <c r="B58">
        <f>'sales bud'!B57</f>
        <v>0</v>
      </c>
      <c r="C58" s="214">
        <f>fcst!C58-bud!C58/total!$P$2*total!$Q$2</f>
        <v>0</v>
      </c>
      <c r="D58" s="214">
        <f>fcst!D58-bud!D58/total!$P$2*total!$Q$2</f>
        <v>0</v>
      </c>
      <c r="E58" s="214">
        <f>fcst!E59-bud!E58/total!$P$2*total!$Q$2</f>
        <v>294350.56</v>
      </c>
      <c r="F58" s="214">
        <f>fcst!F58-bud!F58/total!$P$2*total!$Q$2</f>
        <v>0</v>
      </c>
      <c r="G58" s="214">
        <f>fcst!G58-bud!G58/total!$P$2*total!$Q$2</f>
        <v>0</v>
      </c>
      <c r="H58" s="214">
        <f>fcst!H58-bud!H58/total!$P$2*total!$Q$2</f>
        <v>0</v>
      </c>
      <c r="I58" s="214">
        <f>fcst!I58-bud!I58/total!$P$2*total!$Q$2</f>
        <v>-429052.93199999991</v>
      </c>
      <c r="J58" s="214">
        <f>fcst!J58-bud!J58/total!$P$2*total!$Q$2</f>
        <v>-132669.42857142855</v>
      </c>
      <c r="K58" s="214">
        <f>fcst!K58-bud!K58/total!$P$2*total!$Q$2</f>
        <v>0</v>
      </c>
      <c r="L58" s="214">
        <f>fcst!L58-bud!L58/total!$P$2*total!$Q$2</f>
        <v>-77070.575999999768</v>
      </c>
      <c r="M58" s="214">
        <f>fcst!M58-bud!M58/total!$P$2*total!$Q$2</f>
        <v>2623.5185714285763</v>
      </c>
      <c r="N58" s="214">
        <f>fcst!N58-bud!N58/total!$P$2*total!$Q$2</f>
        <v>0</v>
      </c>
      <c r="O58" s="214">
        <f>fcst!O58-bud!O58/total!$P$2*total!$Q$2</f>
        <v>-429052.93199999991</v>
      </c>
      <c r="P58" s="214">
        <f>fcst!P58-bud!P58/total!$P$2*total!$Q$2</f>
        <v>-132669.42857142855</v>
      </c>
      <c r="Q58" s="214">
        <f>fcst!Q58-bud!Q58/total!$P$2*total!$Q$2</f>
        <v>-429052.93199999991</v>
      </c>
      <c r="R58" s="214">
        <f>fcst!R58-bud!R58/total!$P$2*total!$Q$2</f>
        <v>0</v>
      </c>
      <c r="S58" s="214">
        <f>fcst!S58-bud!S58/total!$P$2*total!$Q$2</f>
        <v>0</v>
      </c>
      <c r="T58" s="214">
        <f>fcst!T58-bud!T58/total!$P$2*total!$Q$2</f>
        <v>-77070.575999999768</v>
      </c>
      <c r="U58" s="9">
        <f t="shared" si="0"/>
        <v>-935176.43999999959</v>
      </c>
      <c r="V58" s="9">
        <f t="shared" si="1"/>
        <v>-262715.33857142855</v>
      </c>
      <c r="W58" s="9">
        <f t="shared" si="2"/>
        <v>-211772.94799999968</v>
      </c>
      <c r="X58" s="214">
        <f>fcst!X58-bud!X58/total!$P$2*total!$R$2</f>
        <v>0</v>
      </c>
      <c r="Y58" s="214">
        <f>fcst!Y58-bud!Y58/total!$P$2*total!$R$2</f>
        <v>0</v>
      </c>
      <c r="Z58" s="214">
        <f>fcst!Z58-bud!Z58/total!$P$2*total!$R$2</f>
        <v>-413265.26999999984</v>
      </c>
      <c r="AA58" s="214">
        <f>fcst!AA58-bud!AA58/total!$P$2*total!$R$2</f>
        <v>-122408.82</v>
      </c>
      <c r="AB58" s="214">
        <f>fcst!AB58-bud!AB58/total!$P$2*total!$R$2</f>
        <v>-37850.593692022281</v>
      </c>
      <c r="AC58" s="214">
        <f>fcst!AC58-bud!AC58/total!$P$2*total!$R$2</f>
        <v>0</v>
      </c>
      <c r="AD58" s="214">
        <f>fcst!AD58-bud!AD58/total!$P$2*total!$R$2</f>
        <v>-122408.82</v>
      </c>
      <c r="AE58" s="214">
        <f>fcst!AE58-bud!AE58/total!$P$2*total!$R$2</f>
        <v>-37850.593692022281</v>
      </c>
      <c r="AF58" s="214">
        <f>fcst!AF58-bud!AF58/total!$P$2*total!$R$2</f>
        <v>0</v>
      </c>
      <c r="AG58" s="214">
        <f>fcst!AG58-bud!AG58/total!$P$2*total!$R$2</f>
        <v>-163211.76</v>
      </c>
      <c r="AH58" s="214">
        <f>fcst!AH58-bud!AH58/total!$P$2*total!$R$2</f>
        <v>-50467.458256029699</v>
      </c>
      <c r="AI58" s="214">
        <f>fcst!AI58-bud!AI58/total!$P$2*total!$R$2</f>
        <v>-122408.82</v>
      </c>
      <c r="AJ58" s="214">
        <f>fcst!AJ58-bud!AJ58/total!$P$2*total!$R$2</f>
        <v>0</v>
      </c>
      <c r="AK58" s="214">
        <f>fcst!AK58-bud!AK58/total!$P$2*total!$R$2</f>
        <v>0</v>
      </c>
      <c r="AL58" s="214">
        <f>fcst!AL58-bud!AL58/total!$P$2*total!$R$2</f>
        <v>-122408.82</v>
      </c>
      <c r="AM58" s="214">
        <f>fcst!AM58-bud!AM58/total!$P$2*total!$R$2</f>
        <v>0</v>
      </c>
      <c r="AN58" s="214">
        <f>fcst!AN58-bud!AN58/total!$P$2*total!$R$2</f>
        <v>0</v>
      </c>
      <c r="AO58" s="214">
        <f>fcst!AO58-bud!AO58/total!$P$2*total!$R$2</f>
        <v>-163211.76</v>
      </c>
      <c r="AP58" s="9">
        <f t="shared" si="3"/>
        <v>-408029.4</v>
      </c>
      <c r="AQ58" s="9">
        <f t="shared" si="4"/>
        <v>-126168.64564007426</v>
      </c>
      <c r="AR58" s="9">
        <f t="shared" si="5"/>
        <v>-821294.66999999993</v>
      </c>
    </row>
    <row r="59" spans="1:44">
      <c r="A59" t="str">
        <f>fcst!A59</f>
        <v>Траектория ООО</v>
      </c>
      <c r="B59">
        <f>'sales bud'!B58</f>
        <v>0</v>
      </c>
      <c r="C59" s="214">
        <f>fcst!C59-bud!C59/total!$P$2*total!$Q$2</f>
        <v>0</v>
      </c>
      <c r="D59" s="214">
        <f>fcst!D59-bud!D59/total!$P$2*total!$Q$2</f>
        <v>0</v>
      </c>
      <c r="E59" s="214">
        <f>fcst!E60-bud!E59/total!$P$2*total!$Q$2</f>
        <v>-148801.37528089888</v>
      </c>
      <c r="F59" s="214">
        <f>fcst!F59-bud!F59/total!$P$2*total!$Q$2</f>
        <v>0</v>
      </c>
      <c r="G59" s="214">
        <f>fcst!G59-bud!G59/total!$P$2*total!$Q$2</f>
        <v>0</v>
      </c>
      <c r="H59" s="214">
        <f>fcst!H59-bud!H59/total!$P$2*total!$Q$2</f>
        <v>0</v>
      </c>
      <c r="I59" s="214">
        <f>fcst!I59-bud!I59/total!$P$2*total!$Q$2</f>
        <v>32026.900000000081</v>
      </c>
      <c r="J59" s="214">
        <f>fcst!J59-bud!J59/total!$P$2*total!$Q$2</f>
        <v>22702.231928571389</v>
      </c>
      <c r="K59" s="214">
        <f>fcst!K59-bud!K59/total!$P$2*total!$Q$2</f>
        <v>546025</v>
      </c>
      <c r="L59" s="214">
        <f>fcst!L59-bud!L59/total!$P$2*total!$Q$2</f>
        <v>55369.20000000007</v>
      </c>
      <c r="M59" s="214">
        <f>fcst!M59-bud!M59/total!$P$2*total!$Q$2</f>
        <v>55896.532571428455</v>
      </c>
      <c r="N59" s="214">
        <f>fcst!N59-bud!N59/total!$P$2*total!$Q$2</f>
        <v>-513998.09999999992</v>
      </c>
      <c r="O59" s="214">
        <f>fcst!O59-bud!O59/total!$P$2*total!$Q$2</f>
        <v>-428331.74999999994</v>
      </c>
      <c r="P59" s="214">
        <f>fcst!P59-bud!P59/total!$P$2*total!$Q$2</f>
        <v>-132938.52339285714</v>
      </c>
      <c r="Q59" s="214">
        <f>fcst!Q59-bud!Q59/total!$P$2*total!$Q$2</f>
        <v>-685330.79999999993</v>
      </c>
      <c r="R59" s="214">
        <f>fcst!R59-bud!R59/total!$P$2*total!$Q$2</f>
        <v>317083.65000000002</v>
      </c>
      <c r="S59" s="214">
        <f>fcst!S59-bud!S59/total!$P$2*total!$Q$2</f>
        <v>112298.93532142858</v>
      </c>
      <c r="T59" s="214">
        <f>fcst!T59-bud!T59/total!$P$2*total!$Q$2</f>
        <v>312368.25000000006</v>
      </c>
      <c r="U59" s="9">
        <f t="shared" si="0"/>
        <v>-23851.999999999767</v>
      </c>
      <c r="V59" s="9">
        <f t="shared" si="1"/>
        <v>57959.176428571285</v>
      </c>
      <c r="W59" s="9">
        <f t="shared" si="2"/>
        <v>-489737.02528089861</v>
      </c>
      <c r="X59" s="214">
        <f>fcst!X59-bud!X59/total!$P$2*total!$R$2</f>
        <v>264016.79999999993</v>
      </c>
      <c r="Y59" s="214">
        <f>fcst!Y59-bud!Y59/total!$P$2*total!$R$2</f>
        <v>81941.167197872433</v>
      </c>
      <c r="Z59" s="214">
        <f>fcst!Z59-bud!Z59/total!$P$2*total!$R$2</f>
        <v>181502.67499999993</v>
      </c>
      <c r="AA59" s="214">
        <f>fcst!AA59-bud!AA59/total!$P$2*total!$R$2</f>
        <v>669088.07999999973</v>
      </c>
      <c r="AB59" s="214">
        <f>fcst!AB59-bud!AB59/total!$P$2*total!$R$2</f>
        <v>210074.86821635053</v>
      </c>
      <c r="AC59" s="214">
        <f>fcst!AC59-bud!AC59/total!$P$2*total!$R$2</f>
        <v>1056067.1999999997</v>
      </c>
      <c r="AD59" s="214">
        <f>fcst!AD59-bud!AD59/total!$P$2*total!$R$2</f>
        <v>-409389.66000000003</v>
      </c>
      <c r="AE59" s="214">
        <f>fcst!AE59-bud!AE59/total!$P$2*total!$R$2</f>
        <v>-123840.4207653249</v>
      </c>
      <c r="AF59" s="214">
        <f>fcst!AF59-bud!AF59/total!$P$2*total!$R$2</f>
        <v>-280396.62</v>
      </c>
      <c r="AG59" s="214">
        <f>fcst!AG59-bud!AG59/total!$P$2*total!$R$2</f>
        <v>862500.88</v>
      </c>
      <c r="AH59" s="214">
        <f>fcst!AH59-bud!AH59/total!$P$2*total!$R$2</f>
        <v>270103.13377751433</v>
      </c>
      <c r="AI59" s="214">
        <f>fcst!AI59-bud!AI59/total!$P$2*total!$R$2</f>
        <v>733507.84</v>
      </c>
      <c r="AJ59" s="214">
        <f>fcst!AJ59-bud!AJ59/total!$P$2*total!$R$2</f>
        <v>281952</v>
      </c>
      <c r="AK59" s="214">
        <f>fcst!AK59-bud!AK59/total!$P$2*total!$R$2</f>
        <v>87507.597902006732</v>
      </c>
      <c r="AL59" s="214">
        <f>fcst!AL59-bud!AL59/total!$P$2*total!$R$2</f>
        <v>38298.880000000034</v>
      </c>
      <c r="AM59" s="214">
        <f>fcst!AM59-bud!AM59/total!$P$2*total!$R$2</f>
        <v>0</v>
      </c>
      <c r="AN59" s="214">
        <f>fcst!AN59-bud!AN59/total!$P$2*total!$R$2</f>
        <v>0</v>
      </c>
      <c r="AO59" s="214">
        <f>fcst!AO59-bud!AO59/total!$P$2*total!$R$2</f>
        <v>0</v>
      </c>
      <c r="AP59" s="9">
        <f t="shared" si="3"/>
        <v>1668168.0999999996</v>
      </c>
      <c r="AQ59" s="9">
        <f t="shared" si="4"/>
        <v>525786.34632841917</v>
      </c>
      <c r="AR59" s="9">
        <f t="shared" si="5"/>
        <v>1728979.9749999996</v>
      </c>
    </row>
    <row r="60" spans="1:44">
      <c r="A60" t="str">
        <f>fcst!A60</f>
        <v>Фолис Лтд ООО</v>
      </c>
      <c r="B60">
        <f>'sales bud'!B59</f>
        <v>0</v>
      </c>
      <c r="C60" s="214">
        <f>fcst!C60-bud!C60/total!$P$2*total!$Q$2</f>
        <v>0</v>
      </c>
      <c r="D60" s="214">
        <f>fcst!D60-bud!D60/total!$P$2*total!$Q$2</f>
        <v>0</v>
      </c>
      <c r="E60" s="214">
        <f>fcst!E61-bud!E60/total!$P$2*total!$Q$2</f>
        <v>-2784.7775280898932</v>
      </c>
      <c r="F60" s="214">
        <f>fcst!F60-bud!F60/total!$P$2*total!$Q$2</f>
        <v>325360</v>
      </c>
      <c r="G60" s="214">
        <f>fcst!G60-bud!G60/total!$P$2*total!$Q$2</f>
        <v>111178.14</v>
      </c>
      <c r="H60" s="214">
        <f>fcst!H60-bud!H60/total!$P$2*total!$Q$2</f>
        <v>0</v>
      </c>
      <c r="I60" s="214">
        <f>fcst!I60-bud!I60/total!$P$2*total!$Q$2</f>
        <v>-180030.6373600004</v>
      </c>
      <c r="J60" s="214">
        <f>fcst!J60-bud!J60/total!$P$2*total!$Q$2</f>
        <v>-40130.140649562876</v>
      </c>
      <c r="K60" s="214">
        <f>fcst!K60-bud!K60/total!$P$2*total!$Q$2</f>
        <v>-375197.6373600004</v>
      </c>
      <c r="L60" s="214">
        <f>fcst!L60-bud!L60/total!$P$2*total!$Q$2</f>
        <v>916723.26395999955</v>
      </c>
      <c r="M60" s="214">
        <f>fcst!M60-bud!M60/total!$P$2*total!$Q$2</f>
        <v>330183.59402565571</v>
      </c>
      <c r="N60" s="214">
        <f>fcst!N60-bud!N60/total!$P$2*total!$Q$2</f>
        <v>403997.26395999955</v>
      </c>
      <c r="O60" s="214">
        <f>fcst!O60-bud!O60/total!$P$2*total!$Q$2</f>
        <v>676169.70329999947</v>
      </c>
      <c r="P60" s="214">
        <f>fcst!P60-bud!P60/total!$P$2*total!$Q$2</f>
        <v>254505.59668804632</v>
      </c>
      <c r="Q60" s="214">
        <f>fcst!Q60-bud!Q60/total!$P$2*total!$Q$2</f>
        <v>611519.6232999994</v>
      </c>
      <c r="R60" s="214">
        <f>fcst!R60-bud!R60/total!$P$2*total!$Q$2</f>
        <v>-312366.09670000052</v>
      </c>
      <c r="S60" s="214">
        <f>fcst!S60-bud!S60/total!$P$2*total!$Q$2</f>
        <v>-84600.893311953652</v>
      </c>
      <c r="T60" s="214">
        <f>fcst!T60-bud!T60/total!$P$2*total!$Q$2</f>
        <v>773390.93329999945</v>
      </c>
      <c r="U60" s="9">
        <f t="shared" si="0"/>
        <v>1425856.233199998</v>
      </c>
      <c r="V60" s="9">
        <f t="shared" si="1"/>
        <v>571136.29675218556</v>
      </c>
      <c r="W60" s="9">
        <f t="shared" si="2"/>
        <v>1410925.4056719081</v>
      </c>
      <c r="X60" s="214">
        <f>fcst!X60-bud!X60/total!$P$2*total!$R$2</f>
        <v>78229.636363636411</v>
      </c>
      <c r="Y60" s="214">
        <f>fcst!Y60-bud!Y60/total!$P$2*total!$R$2</f>
        <v>23410.045985673452</v>
      </c>
      <c r="Z60" s="214">
        <f>fcst!Z60-bud!Z60/total!$P$2*total!$R$2</f>
        <v>78229.636363636411</v>
      </c>
      <c r="AA60" s="214">
        <f>fcst!AA60-bud!AA60/total!$P$2*total!$R$2</f>
        <v>-17408.888345454354</v>
      </c>
      <c r="AB60" s="214">
        <f>fcst!AB60-bud!AB60/total!$P$2*total!$R$2</f>
        <v>-3880.9811341151217</v>
      </c>
      <c r="AC60" s="214">
        <f>fcst!AC60-bud!AC60/total!$P$2*total!$R$2</f>
        <v>-17408.888345454354</v>
      </c>
      <c r="AD60" s="214">
        <f>fcst!AD60-bud!AD60/total!$P$2*total!$R$2</f>
        <v>-248141.67840000003</v>
      </c>
      <c r="AE60" s="214">
        <f>fcst!AE60-bud!AE60/total!$P$2*total!$R$2</f>
        <v>-72484.395778782826</v>
      </c>
      <c r="AF60" s="214">
        <f>fcst!AF60-bud!AF60/total!$P$2*total!$R$2</f>
        <v>-248141.67840000003</v>
      </c>
      <c r="AG60" s="214">
        <f>fcst!AG60-bud!AG60/total!$P$2*total!$R$2</f>
        <v>-330327.4338</v>
      </c>
      <c r="AH60" s="214">
        <f>fcst!AH60-bud!AH60/total!$P$2*total!$R$2</f>
        <v>-97521.165076808931</v>
      </c>
      <c r="AI60" s="214">
        <f>fcst!AI60-bud!AI60/total!$P$2*total!$R$2</f>
        <v>-207984.43379999997</v>
      </c>
      <c r="AJ60" s="214">
        <f>fcst!AJ60-bud!AJ60/total!$P$2*total!$R$2</f>
        <v>0</v>
      </c>
      <c r="AK60" s="214">
        <f>fcst!AK60-bud!AK60/total!$P$2*total!$R$2</f>
        <v>0</v>
      </c>
      <c r="AL60" s="214">
        <f>fcst!AL60-bud!AL60/total!$P$2*total!$R$2</f>
        <v>0</v>
      </c>
      <c r="AM60" s="214">
        <f>fcst!AM60-bud!AM60/total!$P$2*total!$R$2</f>
        <v>0</v>
      </c>
      <c r="AN60" s="214">
        <f>fcst!AN60-bud!AN60/total!$P$2*total!$R$2</f>
        <v>0</v>
      </c>
      <c r="AO60" s="214">
        <f>fcst!AO60-bud!AO60/total!$P$2*total!$R$2</f>
        <v>0</v>
      </c>
      <c r="AP60" s="9">
        <f t="shared" si="3"/>
        <v>-517648.36418181797</v>
      </c>
      <c r="AQ60" s="9">
        <f t="shared" si="4"/>
        <v>-150476.49600403343</v>
      </c>
      <c r="AR60" s="9">
        <f t="shared" si="5"/>
        <v>-395305.36418181797</v>
      </c>
    </row>
    <row r="61" spans="1:44">
      <c r="A61" t="str">
        <f>fcst!A61</f>
        <v>ЧЕРИКО-групп ООО</v>
      </c>
      <c r="B61">
        <f>'sales bud'!B60</f>
        <v>0</v>
      </c>
      <c r="C61" s="214">
        <f>fcst!C61-bud!C61/total!$P$2*total!$Q$2</f>
        <v>121105</v>
      </c>
      <c r="D61" s="214">
        <f>fcst!D61-bud!D61/total!$P$2*total!$Q$2</f>
        <v>40490.370000000003</v>
      </c>
      <c r="E61" s="214">
        <f>fcst!E62-bud!E61/total!$P$2*total!$Q$2</f>
        <v>0</v>
      </c>
      <c r="F61" s="214">
        <f>fcst!F61-bud!F61/total!$P$2*total!$Q$2</f>
        <v>435554</v>
      </c>
      <c r="G61" s="214">
        <f>fcst!G61-bud!G61/total!$P$2*total!$Q$2</f>
        <v>169720.72</v>
      </c>
      <c r="H61" s="214">
        <f>fcst!H61-bud!H61/total!$P$2*total!$Q$2</f>
        <v>435554</v>
      </c>
      <c r="I61" s="214">
        <f>fcst!I61-bud!I61/total!$P$2*total!$Q$2</f>
        <v>-264396.33984000009</v>
      </c>
      <c r="J61" s="214">
        <f>fcst!J61-bud!J61/total!$P$2*total!$Q$2</f>
        <v>-85949.189911590394</v>
      </c>
      <c r="K61" s="214">
        <f>fcst!K61-bud!K61/total!$P$2*total!$Q$2</f>
        <v>-315276.33984000009</v>
      </c>
      <c r="L61" s="214">
        <f>fcst!L61-bud!L61/total!$P$2*total!$Q$2</f>
        <v>173371.73023999989</v>
      </c>
      <c r="M61" s="214">
        <f>fcst!M61-bud!M61/total!$P$2*total!$Q$2</f>
        <v>76140.390132614382</v>
      </c>
      <c r="N61" s="214">
        <f>fcst!N61-bud!N61/total!$P$2*total!$Q$2</f>
        <v>173372.4902399999</v>
      </c>
      <c r="O61" s="214">
        <f>fcst!O61-bud!O61/total!$P$2*total!$Q$2</f>
        <v>263732.4902399999</v>
      </c>
      <c r="P61" s="214">
        <f>fcst!P61-bud!P61/total!$P$2*total!$Q$2</f>
        <v>102931.03013261437</v>
      </c>
      <c r="Q61" s="214">
        <f>fcst!Q61-bud!Q61/total!$P$2*total!$Q$2</f>
        <v>263732.4902399999</v>
      </c>
      <c r="R61" s="214">
        <f>fcst!R61-bud!R61/total!$P$2*total!$Q$2</f>
        <v>-53816.739840000082</v>
      </c>
      <c r="S61" s="214">
        <f>fcst!S61-bud!S61/total!$P$2*total!$Q$2</f>
        <v>-10122.749911590392</v>
      </c>
      <c r="T61" s="214">
        <f>fcst!T61-bud!T61/total!$P$2*total!$Q$2</f>
        <v>-53816.739840000082</v>
      </c>
      <c r="U61" s="9">
        <f t="shared" si="0"/>
        <v>675550.14079999959</v>
      </c>
      <c r="V61" s="9">
        <f t="shared" si="1"/>
        <v>293210.57044204802</v>
      </c>
      <c r="W61" s="9">
        <f t="shared" si="2"/>
        <v>503565.9007999996</v>
      </c>
      <c r="X61" s="214">
        <f>fcst!X61-bud!X61/total!$P$2*total!$R$2</f>
        <v>134391.9272727271</v>
      </c>
      <c r="Y61" s="214">
        <f>fcst!Y61-bud!Y61/total!$P$2*total!$R$2</f>
        <v>45542.963883947436</v>
      </c>
      <c r="Z61" s="214">
        <f>fcst!Z61-bud!Z61/total!$P$2*total!$R$2</f>
        <v>134391.9272727271</v>
      </c>
      <c r="AA61" s="214">
        <f>fcst!AA61-bud!AA61/total!$P$2*total!$R$2</f>
        <v>537567.70909090841</v>
      </c>
      <c r="AB61" s="214">
        <f>fcst!AB61-bud!AB61/total!$P$2*total!$R$2</f>
        <v>182171.85553578974</v>
      </c>
      <c r="AC61" s="214">
        <f>fcst!AC61-bud!AC61/total!$P$2*total!$R$2</f>
        <v>537567.70909090841</v>
      </c>
      <c r="AD61" s="214">
        <f>fcst!AD61-bud!AD61/total!$P$2*total!$R$2</f>
        <v>565713</v>
      </c>
      <c r="AE61" s="214">
        <f>fcst!AE61-bud!AE61/total!$P$2*total!$R$2</f>
        <v>191709.77937830373</v>
      </c>
      <c r="AF61" s="214">
        <f>fcst!AF61-bud!AF61/total!$P$2*total!$R$2</f>
        <v>565713</v>
      </c>
      <c r="AG61" s="214">
        <f>fcst!AG61-bud!AG61/total!$P$2*total!$R$2</f>
        <v>0</v>
      </c>
      <c r="AH61" s="214">
        <f>fcst!AH61-bud!AH61/total!$P$2*total!$R$2</f>
        <v>0</v>
      </c>
      <c r="AI61" s="214">
        <f>fcst!AI61-bud!AI61/total!$P$2*total!$R$2</f>
        <v>0</v>
      </c>
      <c r="AJ61" s="214">
        <f>fcst!AJ61-bud!AJ61/total!$P$2*total!$R$2</f>
        <v>0</v>
      </c>
      <c r="AK61" s="214">
        <f>fcst!AK61-bud!AK61/total!$P$2*total!$R$2</f>
        <v>0</v>
      </c>
      <c r="AL61" s="214">
        <f>fcst!AL61-bud!AL61/total!$P$2*total!$R$2</f>
        <v>0</v>
      </c>
      <c r="AM61" s="214">
        <f>fcst!AM61-bud!AM61/total!$P$2*total!$R$2</f>
        <v>0</v>
      </c>
      <c r="AN61" s="214">
        <f>fcst!AN61-bud!AN61/total!$P$2*total!$R$2</f>
        <v>0</v>
      </c>
      <c r="AO61" s="214">
        <f>fcst!AO61-bud!AO61/total!$P$2*total!$R$2</f>
        <v>0</v>
      </c>
      <c r="AP61" s="9">
        <f t="shared" si="3"/>
        <v>1237672.6363636355</v>
      </c>
      <c r="AQ61" s="9">
        <f t="shared" si="4"/>
        <v>419424.59879804088</v>
      </c>
      <c r="AR61" s="9">
        <f t="shared" si="5"/>
        <v>1237672.6363636355</v>
      </c>
    </row>
    <row r="62" spans="1:44">
      <c r="A62" t="str">
        <f>fcst!A62</f>
        <v>ИП Гагарин Никита Валерьевич</v>
      </c>
      <c r="B62">
        <f>'sales bud'!B61</f>
        <v>0</v>
      </c>
      <c r="C62" s="214">
        <f>fcst!C62-bud!C62/total!$P$2*total!$Q$2</f>
        <v>0</v>
      </c>
      <c r="D62" s="214">
        <f>fcst!D62-bud!D62/total!$P$2*total!$Q$2</f>
        <v>0</v>
      </c>
      <c r="E62" s="214">
        <f>fcst!E63-bud!E62/total!$P$2*total!$Q$2</f>
        <v>95259.43</v>
      </c>
      <c r="F62" s="214">
        <f>fcst!F62-bud!F62/total!$P$2*total!$Q$2</f>
        <v>0</v>
      </c>
      <c r="G62" s="214">
        <f>fcst!G62-bud!G62/total!$P$2*total!$Q$2</f>
        <v>0</v>
      </c>
      <c r="H62" s="214">
        <f>fcst!H62-bud!H62/total!$P$2*total!$Q$2</f>
        <v>0</v>
      </c>
      <c r="I62" s="214">
        <f>fcst!I62-bud!I62/total!$P$2*total!$Q$2</f>
        <v>0</v>
      </c>
      <c r="J62" s="214">
        <f>fcst!J62-bud!J62/total!$P$2*total!$Q$2</f>
        <v>0</v>
      </c>
      <c r="K62" s="214">
        <f>fcst!K62-bud!K62/total!$P$2*total!$Q$2</f>
        <v>0</v>
      </c>
      <c r="L62" s="214">
        <f>fcst!L62-bud!L62/total!$P$2*total!$Q$2</f>
        <v>-251177.85</v>
      </c>
      <c r="M62" s="214">
        <f>fcst!M62-bud!M62/total!$P$2*total!$Q$2</f>
        <v>-77667.857142857159</v>
      </c>
      <c r="N62" s="214">
        <f>fcst!N62-bud!N62/total!$P$2*total!$Q$2</f>
        <v>-251177.85</v>
      </c>
      <c r="O62" s="214">
        <f>fcst!O62-bud!O62/total!$P$2*total!$Q$2</f>
        <v>-251177.85</v>
      </c>
      <c r="P62" s="214">
        <f>fcst!P62-bud!P62/total!$P$2*total!$Q$2</f>
        <v>-77667.857142857159</v>
      </c>
      <c r="Q62" s="214">
        <f>fcst!Q62-bud!Q62/total!$P$2*total!$Q$2</f>
        <v>-251177.85</v>
      </c>
      <c r="R62" s="214">
        <f>fcst!R62-bud!R62/total!$P$2*total!$Q$2</f>
        <v>0</v>
      </c>
      <c r="S62" s="214">
        <f>fcst!S62-bud!S62/total!$P$2*total!$Q$2</f>
        <v>0</v>
      </c>
      <c r="T62" s="214">
        <f>fcst!T62-bud!T62/total!$P$2*total!$Q$2</f>
        <v>0</v>
      </c>
      <c r="U62" s="9">
        <f t="shared" si="0"/>
        <v>-502355.7</v>
      </c>
      <c r="V62" s="9">
        <f t="shared" si="1"/>
        <v>-155335.71428571432</v>
      </c>
      <c r="W62" s="9">
        <f t="shared" si="2"/>
        <v>-407096.27</v>
      </c>
      <c r="X62" s="214">
        <f>fcst!X62-bud!X62/total!$P$2*total!$R$2</f>
        <v>0</v>
      </c>
      <c r="Y62" s="214">
        <f>fcst!Y62-bud!Y62/total!$P$2*total!$R$2</f>
        <v>0</v>
      </c>
      <c r="Z62" s="214">
        <f>fcst!Z62-bud!Z62/total!$P$2*total!$R$2</f>
        <v>0</v>
      </c>
      <c r="AA62" s="214">
        <f>fcst!AA62-bud!AA62/total!$P$2*total!$R$2</f>
        <v>0</v>
      </c>
      <c r="AB62" s="214">
        <f>fcst!AB62-bud!AB62/total!$P$2*total!$R$2</f>
        <v>0</v>
      </c>
      <c r="AC62" s="214">
        <f>fcst!AC62-bud!AC62/total!$P$2*total!$R$2</f>
        <v>0</v>
      </c>
      <c r="AD62" s="214">
        <f>fcst!AD62-bud!AD62/total!$P$2*total!$R$2</f>
        <v>0</v>
      </c>
      <c r="AE62" s="214">
        <f>fcst!AE62-bud!AE62/total!$P$2*total!$R$2</f>
        <v>0</v>
      </c>
      <c r="AF62" s="214">
        <f>fcst!AF62-bud!AF62/total!$P$2*total!$R$2</f>
        <v>0</v>
      </c>
      <c r="AG62" s="214">
        <f>fcst!AG62-bud!AG62/total!$P$2*total!$R$2</f>
        <v>0</v>
      </c>
      <c r="AH62" s="214">
        <f>fcst!AH62-bud!AH62/total!$P$2*total!$R$2</f>
        <v>0</v>
      </c>
      <c r="AI62" s="214">
        <f>fcst!AI62-bud!AI62/total!$P$2*total!$R$2</f>
        <v>0</v>
      </c>
      <c r="AJ62" s="214">
        <f>fcst!AJ62-bud!AJ62/total!$P$2*total!$R$2</f>
        <v>0</v>
      </c>
      <c r="AK62" s="214">
        <f>fcst!AK62-bud!AK62/total!$P$2*total!$R$2</f>
        <v>0</v>
      </c>
      <c r="AL62" s="214">
        <f>fcst!AL62-bud!AL62/total!$P$2*total!$R$2</f>
        <v>0</v>
      </c>
      <c r="AM62" s="214">
        <f>fcst!AM62-bud!AM62/total!$P$2*total!$R$2</f>
        <v>0</v>
      </c>
      <c r="AN62" s="214">
        <f>fcst!AN62-bud!AN62/total!$P$2*total!$R$2</f>
        <v>0</v>
      </c>
      <c r="AO62" s="214">
        <f>fcst!AO62-bud!AO62/total!$P$2*total!$R$2</f>
        <v>0</v>
      </c>
      <c r="AP62" s="9">
        <f t="shared" si="3"/>
        <v>0</v>
      </c>
      <c r="AQ62" s="9">
        <f t="shared" si="4"/>
        <v>0</v>
      </c>
      <c r="AR62" s="9">
        <f t="shared" si="5"/>
        <v>0</v>
      </c>
    </row>
    <row r="63" spans="1:44">
      <c r="A63" t="str">
        <f>fcst!A63</f>
        <v>Интерстеп ДВ ООО</v>
      </c>
      <c r="B63">
        <f>'sales bud'!B62</f>
        <v>0</v>
      </c>
      <c r="C63" s="214">
        <f>fcst!C63-bud!C63/total!$P$2*total!$Q$2</f>
        <v>0</v>
      </c>
      <c r="D63" s="214">
        <f>fcst!D63-bud!D63/total!$P$2*total!$Q$2</f>
        <v>0</v>
      </c>
      <c r="E63" s="214">
        <f>fcst!E64-bud!E63/total!$P$2*total!$Q$2</f>
        <v>431748.53</v>
      </c>
      <c r="F63" s="214">
        <f>fcst!F63-bud!F63/total!$P$2*total!$Q$2</f>
        <v>0</v>
      </c>
      <c r="G63" s="214">
        <f>fcst!G63-bud!G63/total!$P$2*total!$Q$2</f>
        <v>0</v>
      </c>
      <c r="H63" s="214">
        <f>fcst!H63-bud!H63/total!$P$2*total!$Q$2</f>
        <v>0</v>
      </c>
      <c r="I63" s="214">
        <f>fcst!I63-bud!I63/total!$P$2*total!$Q$2</f>
        <v>0</v>
      </c>
      <c r="J63" s="214">
        <f>fcst!J63-bud!J63/total!$P$2*total!$Q$2</f>
        <v>0</v>
      </c>
      <c r="K63" s="214">
        <f>fcst!K63-bud!K63/total!$P$2*total!$Q$2</f>
        <v>0</v>
      </c>
      <c r="L63" s="214">
        <f>fcst!L63-bud!L63/total!$P$2*total!$Q$2</f>
        <v>0</v>
      </c>
      <c r="M63" s="214">
        <f>fcst!M63-bud!M63/total!$P$2*total!$Q$2</f>
        <v>0</v>
      </c>
      <c r="N63" s="214">
        <f>fcst!N63-bud!N63/total!$P$2*total!$Q$2</f>
        <v>0</v>
      </c>
      <c r="O63" s="214">
        <f>fcst!O63-bud!O63/total!$P$2*total!$Q$2</f>
        <v>0</v>
      </c>
      <c r="P63" s="214">
        <f>fcst!P63-bud!P63/total!$P$2*total!$Q$2</f>
        <v>0</v>
      </c>
      <c r="Q63" s="214">
        <f>fcst!Q63-bud!Q63/total!$P$2*total!$Q$2</f>
        <v>0</v>
      </c>
      <c r="R63" s="214">
        <f>fcst!R63-bud!R63/total!$P$2*total!$Q$2</f>
        <v>0</v>
      </c>
      <c r="S63" s="214">
        <f>fcst!S63-bud!S63/total!$P$2*total!$Q$2</f>
        <v>0</v>
      </c>
      <c r="T63" s="214">
        <f>fcst!T63-bud!T63/total!$P$2*total!$Q$2</f>
        <v>0</v>
      </c>
      <c r="U63" s="9">
        <f t="shared" si="0"/>
        <v>0</v>
      </c>
      <c r="V63" s="9">
        <f t="shared" si="1"/>
        <v>0</v>
      </c>
      <c r="W63" s="9">
        <f t="shared" si="2"/>
        <v>431748.53</v>
      </c>
      <c r="X63" s="214">
        <f>fcst!X63-bud!X63/total!$P$2*total!$R$2</f>
        <v>57960</v>
      </c>
      <c r="Y63" s="214">
        <f>fcst!Y63-bud!Y63/total!$P$2*total!$R$2</f>
        <v>17988.666065146943</v>
      </c>
      <c r="Z63" s="214">
        <f>fcst!Z63-bud!Z63/total!$P$2*total!$R$2</f>
        <v>57960</v>
      </c>
      <c r="AA63" s="214">
        <f>fcst!AA63-bud!AA63/total!$P$2*total!$R$2</f>
        <v>231840</v>
      </c>
      <c r="AB63" s="214">
        <f>fcst!AB63-bud!AB63/total!$P$2*total!$R$2</f>
        <v>71954.664260587771</v>
      </c>
      <c r="AC63" s="214">
        <f>fcst!AC63-bud!AC63/total!$P$2*total!$R$2</f>
        <v>136581</v>
      </c>
      <c r="AD63" s="214">
        <f>fcst!AD63-bud!AD63/total!$P$2*total!$R$2</f>
        <v>95040</v>
      </c>
      <c r="AE63" s="214">
        <f>fcst!AE63-bud!AE63/total!$P$2*total!$R$2</f>
        <v>29496.943113035981</v>
      </c>
      <c r="AF63" s="214">
        <f>fcst!AF63-bud!AF63/total!$P$2*total!$R$2</f>
        <v>95040</v>
      </c>
      <c r="AG63" s="214">
        <f>fcst!AG63-bud!AG63/total!$P$2*total!$R$2</f>
        <v>0</v>
      </c>
      <c r="AH63" s="214">
        <f>fcst!AH63-bud!AH63/total!$P$2*total!$R$2</f>
        <v>0</v>
      </c>
      <c r="AI63" s="214">
        <f>fcst!AI63-bud!AI63/total!$P$2*total!$R$2</f>
        <v>0</v>
      </c>
      <c r="AJ63" s="214">
        <f>fcst!AJ63-bud!AJ63/total!$P$2*total!$R$2</f>
        <v>0</v>
      </c>
      <c r="AK63" s="214">
        <f>fcst!AK63-bud!AK63/total!$P$2*total!$R$2</f>
        <v>0</v>
      </c>
      <c r="AL63" s="214">
        <f>fcst!AL63-bud!AL63/total!$P$2*total!$R$2</f>
        <v>0</v>
      </c>
      <c r="AM63" s="214">
        <f>fcst!AM63-bud!AM63/total!$P$2*total!$R$2</f>
        <v>0</v>
      </c>
      <c r="AN63" s="214">
        <f>fcst!AN63-bud!AN63/total!$P$2*total!$R$2</f>
        <v>0</v>
      </c>
      <c r="AO63" s="214">
        <f>fcst!AO63-bud!AO63/total!$P$2*total!$R$2</f>
        <v>0</v>
      </c>
      <c r="AP63" s="9">
        <f t="shared" si="3"/>
        <v>384840</v>
      </c>
      <c r="AQ63" s="9">
        <f t="shared" si="4"/>
        <v>119440.2734387707</v>
      </c>
      <c r="AR63" s="9">
        <f t="shared" si="5"/>
        <v>289581</v>
      </c>
    </row>
    <row r="64" spans="1:44">
      <c r="A64" t="str">
        <f>fcst!A64</f>
        <v>Бренд Стрит ООО</v>
      </c>
      <c r="B64">
        <f>'sales bud'!B63</f>
        <v>0</v>
      </c>
      <c r="C64" s="214">
        <f>fcst!C64-bud!C64/total!$P$2*total!$Q$2</f>
        <v>0</v>
      </c>
      <c r="D64" s="214">
        <f>fcst!D64-bud!D64/total!$P$2*total!$Q$2</f>
        <v>0</v>
      </c>
      <c r="E64" s="214">
        <f>fcst!E65-bud!E64/total!$P$2*total!$Q$2</f>
        <v>0</v>
      </c>
      <c r="F64" s="214">
        <f>fcst!F64-bud!F64/total!$P$2*total!$Q$2</f>
        <v>0</v>
      </c>
      <c r="G64" s="214">
        <f>fcst!G64-bud!G64/total!$P$2*total!$Q$2</f>
        <v>0</v>
      </c>
      <c r="H64" s="214">
        <f>fcst!H64-bud!H64/total!$P$2*total!$Q$2</f>
        <v>183813.33</v>
      </c>
      <c r="I64" s="214">
        <f>fcst!I64-bud!I64/total!$P$2*total!$Q$2</f>
        <v>428150</v>
      </c>
      <c r="J64" s="214">
        <f>fcst!J64-bud!J64/total!$P$2*total!$Q$2</f>
        <v>150377.62</v>
      </c>
      <c r="K64" s="214">
        <f>fcst!K64-bud!K64/total!$P$2*total!$Q$2</f>
        <v>183813.33</v>
      </c>
      <c r="L64" s="214">
        <f>fcst!L64-bud!L64/total!$P$2*total!$Q$2</f>
        <v>896250</v>
      </c>
      <c r="M64" s="214">
        <f>fcst!M64-bud!M64/total!$P$2*total!$Q$2</f>
        <v>306274.69</v>
      </c>
      <c r="N64" s="214">
        <f>fcst!N64-bud!N64/total!$P$2*total!$Q$2</f>
        <v>142716.66</v>
      </c>
      <c r="O64" s="214">
        <f>fcst!O64-bud!O64/total!$P$2*total!$Q$2</f>
        <v>560150</v>
      </c>
      <c r="P64" s="214">
        <f>fcst!P64-bud!P64/total!$P$2*total!$Q$2</f>
        <v>211769.81</v>
      </c>
      <c r="Q64" s="214">
        <f>fcst!Q64-bud!Q64/total!$P$2*total!$Q$2</f>
        <v>360716.67</v>
      </c>
      <c r="R64" s="214">
        <f>fcst!R64-bud!R64/total!$P$2*total!$Q$2</f>
        <v>0</v>
      </c>
      <c r="S64" s="214">
        <f>fcst!S64-bud!S64/total!$P$2*total!$Q$2</f>
        <v>0</v>
      </c>
      <c r="T64" s="214">
        <f>fcst!T64-bud!T64/total!$P$2*total!$Q$2</f>
        <v>0</v>
      </c>
      <c r="U64" s="9">
        <f t="shared" si="0"/>
        <v>1884550</v>
      </c>
      <c r="V64" s="9">
        <f t="shared" si="1"/>
        <v>668422.12</v>
      </c>
      <c r="W64" s="9">
        <f t="shared" si="2"/>
        <v>871059.99</v>
      </c>
      <c r="X64" s="214">
        <f>fcst!X64-bud!X64/total!$P$2*total!$R$2</f>
        <v>170280</v>
      </c>
      <c r="Y64" s="214">
        <f>fcst!Y64-bud!Y64/total!$P$2*total!$R$2</f>
        <v>52848.689744189462</v>
      </c>
      <c r="Z64" s="214">
        <f>fcst!Z64-bud!Z64/total!$P$2*total!$R$2</f>
        <v>752021</v>
      </c>
      <c r="AA64" s="214">
        <f>fcst!AA64-bud!AA64/total!$P$2*total!$R$2</f>
        <v>681120</v>
      </c>
      <c r="AB64" s="214">
        <f>fcst!AB64-bud!AB64/total!$P$2*total!$R$2</f>
        <v>211394.75897675785</v>
      </c>
      <c r="AC64" s="214">
        <f>fcst!AC64-bud!AC64/total!$P$2*total!$R$2</f>
        <v>681120</v>
      </c>
      <c r="AD64" s="214">
        <f>fcst!AD64-bud!AD64/total!$P$2*total!$R$2</f>
        <v>507127.5</v>
      </c>
      <c r="AE64" s="214">
        <f>fcst!AE64-bud!AE64/total!$P$2*total!$R$2</f>
        <v>157393.84489221542</v>
      </c>
      <c r="AF64" s="214">
        <f>fcst!AF64-bud!AF64/total!$P$2*total!$R$2</f>
        <v>507127.5</v>
      </c>
      <c r="AG64" s="214">
        <f>fcst!AG64-bud!AG64/total!$P$2*total!$R$2</f>
        <v>122265</v>
      </c>
      <c r="AH64" s="214">
        <f>fcst!AH64-bud!AH64/total!$P$2*total!$R$2</f>
        <v>37946.58827562441</v>
      </c>
      <c r="AI64" s="214">
        <f>fcst!AI64-bud!AI64/total!$P$2*total!$R$2</f>
        <v>122265</v>
      </c>
      <c r="AJ64" s="214">
        <f>fcst!AJ64-bud!AJ64/total!$P$2*total!$R$2</f>
        <v>125235</v>
      </c>
      <c r="AK64" s="214">
        <f>fcst!AK64-bud!AK64/total!$P$2*total!$R$2</f>
        <v>38868.367747906785</v>
      </c>
      <c r="AL64" s="214">
        <f>fcst!AL64-bud!AL64/total!$P$2*total!$R$2</f>
        <v>125235</v>
      </c>
      <c r="AM64" s="214">
        <f>fcst!AM64-bud!AM64/total!$P$2*total!$R$2</f>
        <v>0</v>
      </c>
      <c r="AN64" s="214">
        <f>fcst!AN64-bud!AN64/total!$P$2*total!$R$2</f>
        <v>0</v>
      </c>
      <c r="AO64" s="214">
        <f>fcst!AO64-bud!AO64/total!$P$2*total!$R$2</f>
        <v>0</v>
      </c>
      <c r="AP64" s="9">
        <f t="shared" si="3"/>
        <v>1606027.5</v>
      </c>
      <c r="AQ64" s="9">
        <f t="shared" si="4"/>
        <v>498452.24963669392</v>
      </c>
      <c r="AR64" s="9">
        <f t="shared" si="5"/>
        <v>2187768.5</v>
      </c>
    </row>
    <row r="65" spans="1:44">
      <c r="A65" t="str">
        <f>fcst!A65</f>
        <v>ИП Гагарин Никита Валерьевич</v>
      </c>
      <c r="B65">
        <f>'sales bud'!B64</f>
        <v>0</v>
      </c>
      <c r="C65" s="214">
        <f>fcst!C65-bud!C65/total!$P$2*total!$Q$2</f>
        <v>0</v>
      </c>
      <c r="D65" s="214">
        <f>fcst!D65-bud!D65/total!$P$2*total!$Q$2</f>
        <v>0</v>
      </c>
      <c r="E65" s="214">
        <f>fcst!E66-bud!E65/total!$P$2*total!$Q$2</f>
        <v>37995.68</v>
      </c>
      <c r="F65" s="214">
        <f>fcst!F65-bud!F65/total!$P$2*total!$Q$2</f>
        <v>139200</v>
      </c>
      <c r="G65" s="214">
        <f>fcst!G65-bud!G65/total!$P$2*total!$Q$2</f>
        <v>51404.9</v>
      </c>
      <c r="H65" s="214">
        <f>fcst!H65-bud!H65/total!$P$2*total!$Q$2</f>
        <v>139200</v>
      </c>
      <c r="I65" s="214">
        <f>fcst!I65-bud!I65/total!$P$2*total!$Q$2</f>
        <v>199400</v>
      </c>
      <c r="J65" s="214">
        <f>fcst!J65-bud!J65/total!$P$2*total!$Q$2</f>
        <v>70734.929999999993</v>
      </c>
      <c r="K65" s="214">
        <f>fcst!K65-bud!K65/total!$P$2*total!$Q$2</f>
        <v>209600</v>
      </c>
      <c r="L65" s="214">
        <f>fcst!L65-bud!L65/total!$P$2*total!$Q$2</f>
        <v>132600</v>
      </c>
      <c r="M65" s="214">
        <f>fcst!M65-bud!M65/total!$P$2*total!$Q$2</f>
        <v>44201.04</v>
      </c>
      <c r="N65" s="214">
        <f>fcst!N65-bud!N65/total!$P$2*total!$Q$2</f>
        <v>62502.02</v>
      </c>
      <c r="O65" s="214">
        <f>fcst!O65-bud!O65/total!$P$2*total!$Q$2</f>
        <v>0</v>
      </c>
      <c r="P65" s="214">
        <f>fcst!P65-bud!P65/total!$P$2*total!$Q$2</f>
        <v>0</v>
      </c>
      <c r="Q65" s="214">
        <f>fcst!Q65-bud!Q65/total!$P$2*total!$Q$2</f>
        <v>0</v>
      </c>
      <c r="R65" s="214">
        <f>fcst!R65-bud!R65/total!$P$2*total!$Q$2</f>
        <v>0</v>
      </c>
      <c r="S65" s="214">
        <f>fcst!S65-bud!S65/total!$P$2*total!$Q$2</f>
        <v>0</v>
      </c>
      <c r="T65" s="214">
        <f>fcst!T65-bud!T65/total!$P$2*total!$Q$2</f>
        <v>0</v>
      </c>
      <c r="U65" s="9">
        <f t="shared" si="0"/>
        <v>471200</v>
      </c>
      <c r="V65" s="9">
        <f t="shared" si="1"/>
        <v>166340.87</v>
      </c>
      <c r="W65" s="9">
        <f t="shared" si="2"/>
        <v>449297.7</v>
      </c>
      <c r="X65" s="214">
        <f>fcst!X65-bud!X65/total!$P$2*total!$R$2</f>
        <v>0</v>
      </c>
      <c r="Y65" s="214">
        <f>fcst!Y65-bud!Y65/total!$P$2*total!$R$2</f>
        <v>0</v>
      </c>
      <c r="Z65" s="214">
        <f>fcst!Z65-bud!Z65/total!$P$2*total!$R$2</f>
        <v>0</v>
      </c>
      <c r="AA65" s="214">
        <f>fcst!AA65-bud!AA65/total!$P$2*total!$R$2</f>
        <v>0</v>
      </c>
      <c r="AB65" s="214">
        <f>fcst!AB65-bud!AB65/total!$P$2*total!$R$2</f>
        <v>0</v>
      </c>
      <c r="AC65" s="214">
        <f>fcst!AC65-bud!AC65/total!$P$2*total!$R$2</f>
        <v>0</v>
      </c>
      <c r="AD65" s="214">
        <f>fcst!AD65-bud!AD65/total!$P$2*total!$R$2</f>
        <v>0</v>
      </c>
      <c r="AE65" s="214">
        <f>fcst!AE65-bud!AE65/total!$P$2*total!$R$2</f>
        <v>0</v>
      </c>
      <c r="AF65" s="214">
        <f>fcst!AF65-bud!AF65/total!$P$2*total!$R$2</f>
        <v>0</v>
      </c>
      <c r="AG65" s="214">
        <f>fcst!AG65-bud!AG65/total!$P$2*total!$R$2</f>
        <v>0</v>
      </c>
      <c r="AH65" s="214">
        <f>fcst!AH65-bud!AH65/total!$P$2*total!$R$2</f>
        <v>0</v>
      </c>
      <c r="AI65" s="214">
        <f>fcst!AI65-bud!AI65/total!$P$2*total!$R$2</f>
        <v>0</v>
      </c>
      <c r="AJ65" s="214">
        <f>fcst!AJ65-bud!AJ65/total!$P$2*total!$R$2</f>
        <v>0</v>
      </c>
      <c r="AK65" s="214">
        <f>fcst!AK65-bud!AK65/total!$P$2*total!$R$2</f>
        <v>0</v>
      </c>
      <c r="AL65" s="214">
        <f>fcst!AL65-bud!AL65/total!$P$2*total!$R$2</f>
        <v>0</v>
      </c>
      <c r="AM65" s="214">
        <f>fcst!AM65-bud!AM65/total!$P$2*total!$R$2</f>
        <v>0</v>
      </c>
      <c r="AN65" s="214">
        <f>fcst!AN65-bud!AN65/total!$P$2*total!$R$2</f>
        <v>0</v>
      </c>
      <c r="AO65" s="214">
        <f>fcst!AO65-bud!AO65/total!$P$2*total!$R$2</f>
        <v>0</v>
      </c>
      <c r="AP65" s="9">
        <f t="shared" si="3"/>
        <v>0</v>
      </c>
      <c r="AQ65" s="9">
        <f t="shared" si="4"/>
        <v>0</v>
      </c>
      <c r="AR65" s="9">
        <f t="shared" si="5"/>
        <v>0</v>
      </c>
    </row>
    <row r="66" spans="1:44">
      <c r="A66" t="str">
        <f>fcst!A66</f>
        <v>ИП Левин Антон Николаевич</v>
      </c>
      <c r="B66">
        <f>'sales bud'!B65</f>
        <v>0</v>
      </c>
      <c r="C66" s="214">
        <f>fcst!C66-bud!C66/total!$P$2*total!$Q$2</f>
        <v>0</v>
      </c>
      <c r="D66" s="214">
        <f>fcst!D66-bud!D66/total!$P$2*total!$Q$2</f>
        <v>0</v>
      </c>
      <c r="E66" s="214">
        <f>fcst!E67-bud!E66/total!$P$2*total!$Q$2</f>
        <v>60350.7</v>
      </c>
      <c r="F66" s="214">
        <f>fcst!F66-bud!F66/total!$P$2*total!$Q$2</f>
        <v>0</v>
      </c>
      <c r="G66" s="214">
        <f>fcst!G66-bud!G66/total!$P$2*total!$Q$2</f>
        <v>0</v>
      </c>
      <c r="H66" s="214">
        <f>fcst!H66-bud!H66/total!$P$2*total!$Q$2</f>
        <v>0</v>
      </c>
      <c r="I66" s="214">
        <f>fcst!I66-bud!I66/total!$P$2*total!$Q$2</f>
        <v>0</v>
      </c>
      <c r="J66" s="214">
        <f>fcst!J66-bud!J66/total!$P$2*total!$Q$2</f>
        <v>0</v>
      </c>
      <c r="K66" s="214">
        <f>fcst!K66-bud!K66/total!$P$2*total!$Q$2</f>
        <v>0</v>
      </c>
      <c r="L66" s="214">
        <f>fcst!L66-bud!L66/total!$P$2*total!$Q$2</f>
        <v>0</v>
      </c>
      <c r="M66" s="214">
        <f>fcst!M66-bud!M66/total!$P$2*total!$Q$2</f>
        <v>0</v>
      </c>
      <c r="N66" s="214">
        <f>fcst!N66-bud!N66/total!$P$2*total!$Q$2</f>
        <v>0</v>
      </c>
      <c r="O66" s="214">
        <f>fcst!O66-bud!O66/total!$P$2*total!$Q$2</f>
        <v>0</v>
      </c>
      <c r="P66" s="214">
        <f>fcst!P66-bud!P66/total!$P$2*total!$Q$2</f>
        <v>0</v>
      </c>
      <c r="Q66" s="214">
        <f>fcst!Q66-bud!Q66/total!$P$2*total!$Q$2</f>
        <v>0</v>
      </c>
      <c r="R66" s="214">
        <f>fcst!R66-bud!R66/total!$P$2*total!$Q$2</f>
        <v>0</v>
      </c>
      <c r="S66" s="214">
        <f>fcst!S66-bud!S66/total!$P$2*total!$Q$2</f>
        <v>0</v>
      </c>
      <c r="T66" s="214">
        <f>fcst!T66-bud!T66/total!$P$2*total!$Q$2</f>
        <v>0</v>
      </c>
      <c r="U66" s="9">
        <f t="shared" si="0"/>
        <v>0</v>
      </c>
      <c r="V66" s="9">
        <f t="shared" si="1"/>
        <v>0</v>
      </c>
      <c r="W66" s="9">
        <f t="shared" si="2"/>
        <v>60350.7</v>
      </c>
      <c r="X66" s="214">
        <f>fcst!X66-bud!X66/total!$P$2*total!$R$2</f>
        <v>23220</v>
      </c>
      <c r="Y66" s="214">
        <f>fcst!Y66-bud!Y66/total!$P$2*total!$R$2</f>
        <v>7206.63951057129</v>
      </c>
      <c r="Z66" s="214">
        <f>fcst!Z66-bud!Z66/total!$P$2*total!$R$2</f>
        <v>23220</v>
      </c>
      <c r="AA66" s="214">
        <f>fcst!AA66-bud!AA66/total!$P$2*total!$R$2</f>
        <v>92880</v>
      </c>
      <c r="AB66" s="214">
        <f>fcst!AB66-bud!AB66/total!$P$2*total!$R$2</f>
        <v>28826.55804228516</v>
      </c>
      <c r="AC66" s="214">
        <f>fcst!AC66-bud!AC66/total!$P$2*total!$R$2</f>
        <v>92880</v>
      </c>
      <c r="AD66" s="214">
        <f>fcst!AD66-bud!AD66/total!$P$2*total!$R$2</f>
        <v>136620</v>
      </c>
      <c r="AE66" s="214">
        <f>fcst!AE66-bud!AE66/total!$P$2*total!$R$2</f>
        <v>42401.855724989218</v>
      </c>
      <c r="AF66" s="214">
        <f>fcst!AF66-bud!AF66/total!$P$2*total!$R$2</f>
        <v>136620</v>
      </c>
      <c r="AG66" s="214">
        <f>fcst!AG66-bud!AG66/total!$P$2*total!$R$2</f>
        <v>181170</v>
      </c>
      <c r="AH66" s="214">
        <f>fcst!AH66-bud!AH66/total!$P$2*total!$R$2</f>
        <v>56228.547809224838</v>
      </c>
      <c r="AI66" s="214">
        <f>fcst!AI66-bud!AI66/total!$P$2*total!$R$2</f>
        <v>181170</v>
      </c>
      <c r="AJ66" s="214">
        <f>fcst!AJ66-bud!AJ66/total!$P$2*total!$R$2</f>
        <v>71280</v>
      </c>
      <c r="AK66" s="214">
        <f>fcst!AK66-bud!AK66/total!$P$2*total!$R$2</f>
        <v>22122.707334776984</v>
      </c>
      <c r="AL66" s="214">
        <f>fcst!AL66-bud!AL66/total!$P$2*total!$R$2</f>
        <v>71280</v>
      </c>
      <c r="AM66" s="214">
        <f>fcst!AM66-bud!AM66/total!$P$2*total!$R$2</f>
        <v>0</v>
      </c>
      <c r="AN66" s="214">
        <f>fcst!AN66-bud!AN66/total!$P$2*total!$R$2</f>
        <v>0</v>
      </c>
      <c r="AO66" s="214">
        <f>fcst!AO66-bud!AO66/total!$P$2*total!$R$2</f>
        <v>0</v>
      </c>
      <c r="AP66" s="9">
        <f t="shared" si="3"/>
        <v>505170</v>
      </c>
      <c r="AQ66" s="9">
        <f t="shared" si="4"/>
        <v>156786.3084218475</v>
      </c>
      <c r="AR66" s="9">
        <f t="shared" si="5"/>
        <v>505170</v>
      </c>
    </row>
    <row r="67" spans="1:44">
      <c r="A67" t="str">
        <f>fcst!A67</f>
        <v>ИП Осипов Тарас Евгеньевич</v>
      </c>
      <c r="B67">
        <f>'sales bud'!B66</f>
        <v>0</v>
      </c>
      <c r="C67" s="214">
        <f>fcst!C67-bud!C67/total!$P$2*total!$Q$2</f>
        <v>0</v>
      </c>
      <c r="D67" s="214">
        <f>fcst!D67-bud!D67/total!$P$2*total!$Q$2</f>
        <v>0</v>
      </c>
      <c r="E67" s="214">
        <f>fcst!E68-bud!E67/total!$P$2*total!$Q$2</f>
        <v>0</v>
      </c>
      <c r="F67" s="214">
        <f>fcst!F67-bud!F67/total!$P$2*total!$Q$2</f>
        <v>0</v>
      </c>
      <c r="G67" s="214">
        <f>fcst!G67-bud!G67/total!$P$2*total!$Q$2</f>
        <v>0</v>
      </c>
      <c r="H67" s="214">
        <f>fcst!H67-bud!H67/total!$P$2*total!$Q$2</f>
        <v>0</v>
      </c>
      <c r="I67" s="214">
        <f>fcst!I67-bud!I67/total!$P$2*total!$Q$2</f>
        <v>0</v>
      </c>
      <c r="J67" s="214">
        <f>fcst!J67-bud!J67/total!$P$2*total!$Q$2</f>
        <v>0</v>
      </c>
      <c r="K67" s="214">
        <f>fcst!K67-bud!K67/total!$P$2*total!$Q$2</f>
        <v>0</v>
      </c>
      <c r="L67" s="214">
        <f>fcst!L67-bud!L67/total!$P$2*total!$Q$2</f>
        <v>133200</v>
      </c>
      <c r="M67" s="214">
        <f>fcst!M67-bud!M67/total!$P$2*total!$Q$2</f>
        <v>31268.76</v>
      </c>
      <c r="N67" s="214">
        <f>fcst!N67-bud!N67/total!$P$2*total!$Q$2</f>
        <v>133200</v>
      </c>
      <c r="O67" s="214">
        <f>fcst!O67-bud!O67/total!$P$2*total!$Q$2</f>
        <v>0</v>
      </c>
      <c r="P67" s="214">
        <f>fcst!P67-bud!P67/total!$P$2*total!$Q$2</f>
        <v>0</v>
      </c>
      <c r="Q67" s="214">
        <f>fcst!Q67-bud!Q67/total!$P$2*total!$Q$2</f>
        <v>255600</v>
      </c>
      <c r="R67" s="214">
        <f>fcst!R67-bud!R67/total!$P$2*total!$Q$2</f>
        <v>255600</v>
      </c>
      <c r="S67" s="214">
        <f>fcst!S67-bud!S67/total!$P$2*total!$Q$2</f>
        <v>59160.6</v>
      </c>
      <c r="T67" s="214">
        <f>fcst!T67-bud!T67/total!$P$2*total!$Q$2</f>
        <v>0</v>
      </c>
      <c r="U67" s="9">
        <f t="shared" si="0"/>
        <v>388800</v>
      </c>
      <c r="V67" s="9">
        <f t="shared" si="1"/>
        <v>90429.36</v>
      </c>
      <c r="W67" s="9">
        <f t="shared" si="2"/>
        <v>388800</v>
      </c>
      <c r="X67" s="214">
        <f>fcst!X67-bud!X67/total!$P$2*total!$R$2</f>
        <v>36719.999999999993</v>
      </c>
      <c r="Y67" s="214">
        <f>fcst!Y67-bud!Y67/total!$P$2*total!$R$2</f>
        <v>11396.546202763899</v>
      </c>
      <c r="Z67" s="214">
        <f>fcst!Z67-bud!Z67/total!$P$2*total!$R$2</f>
        <v>36719.999999999993</v>
      </c>
      <c r="AA67" s="214">
        <f>fcst!AA67-bud!AA67/total!$P$2*total!$R$2</f>
        <v>146879.99999999997</v>
      </c>
      <c r="AB67" s="214">
        <f>fcst!AB67-bud!AB67/total!$P$2*total!$R$2</f>
        <v>45586.184811055595</v>
      </c>
      <c r="AC67" s="214">
        <f>fcst!AC67-bud!AC67/total!$P$2*total!$R$2</f>
        <v>146879.99999999997</v>
      </c>
      <c r="AD67" s="214">
        <f>fcst!AD67-bud!AD67/total!$P$2*total!$R$2</f>
        <v>332640</v>
      </c>
      <c r="AE67" s="214">
        <f>fcst!AE67-bud!AE67/total!$P$2*total!$R$2</f>
        <v>103239.30089562593</v>
      </c>
      <c r="AF67" s="214">
        <f>fcst!AF67-bud!AF67/total!$P$2*total!$R$2</f>
        <v>332640</v>
      </c>
      <c r="AG67" s="214">
        <f>fcst!AG67-bud!AG67/total!$P$2*total!$R$2</f>
        <v>65340</v>
      </c>
      <c r="AH67" s="214">
        <f>fcst!AH67-bud!AH67/total!$P$2*total!$R$2</f>
        <v>20279.148390212235</v>
      </c>
      <c r="AI67" s="214">
        <f>fcst!AI67-bud!AI67/total!$P$2*total!$R$2</f>
        <v>65340</v>
      </c>
      <c r="AJ67" s="214">
        <f>fcst!AJ67-bud!AJ67/total!$P$2*total!$R$2</f>
        <v>0</v>
      </c>
      <c r="AK67" s="214">
        <f>fcst!AK67-bud!AK67/total!$P$2*total!$R$2</f>
        <v>0</v>
      </c>
      <c r="AL67" s="214">
        <f>fcst!AL67-bud!AL67/total!$P$2*total!$R$2</f>
        <v>0</v>
      </c>
      <c r="AM67" s="214">
        <f>fcst!AM67-bud!AM67/total!$P$2*total!$R$2</f>
        <v>0</v>
      </c>
      <c r="AN67" s="214">
        <f>fcst!AN67-bud!AN67/total!$P$2*total!$R$2</f>
        <v>0</v>
      </c>
      <c r="AO67" s="214">
        <f>fcst!AO67-bud!AO67/total!$P$2*total!$R$2</f>
        <v>0</v>
      </c>
      <c r="AP67" s="9">
        <f t="shared" si="3"/>
        <v>581580</v>
      </c>
      <c r="AQ67" s="9">
        <f t="shared" si="4"/>
        <v>180501.18029965766</v>
      </c>
      <c r="AR67" s="9">
        <f t="shared" si="5"/>
        <v>581580</v>
      </c>
    </row>
    <row r="68" spans="1:44">
      <c r="A68" t="str">
        <f>fcst!A68</f>
        <v>ИП Мазурков Андрей Дмитриевич</v>
      </c>
      <c r="B68">
        <f>'sales bud'!B67</f>
        <v>0</v>
      </c>
      <c r="C68" s="214">
        <f>fcst!C68-bud!C68/total!$P$2*total!$Q$2</f>
        <v>0</v>
      </c>
      <c r="D68" s="214">
        <f>fcst!D68-bud!D68/total!$P$2*total!$Q$2</f>
        <v>0</v>
      </c>
      <c r="E68" s="214">
        <f>fcst!E69-bud!E68/total!$P$2*total!$Q$2</f>
        <v>0</v>
      </c>
      <c r="F68" s="214">
        <f>fcst!F68-bud!F68/total!$P$2*total!$Q$2</f>
        <v>0</v>
      </c>
      <c r="G68" s="214">
        <f>fcst!G68-bud!G68/total!$P$2*total!$Q$2</f>
        <v>0</v>
      </c>
      <c r="H68" s="214">
        <f>fcst!H68-bud!H68/total!$P$2*total!$Q$2</f>
        <v>0</v>
      </c>
      <c r="I68" s="214">
        <f>fcst!I68-bud!I68/total!$P$2*total!$Q$2</f>
        <v>454450</v>
      </c>
      <c r="J68" s="214">
        <f>fcst!J68-bud!J68/total!$P$2*total!$Q$2</f>
        <v>166705.06</v>
      </c>
      <c r="K68" s="214">
        <f>fcst!K68-bud!K68/total!$P$2*total!$Q$2</f>
        <v>454450</v>
      </c>
      <c r="L68" s="214">
        <f>fcst!L68-bud!L68/total!$P$2*total!$Q$2</f>
        <v>231000</v>
      </c>
      <c r="M68" s="214">
        <f>fcst!M68-bud!M68/total!$P$2*total!$Q$2</f>
        <v>83774.16</v>
      </c>
      <c r="N68" s="214">
        <f>fcst!N68-bud!N68/total!$P$2*total!$Q$2</f>
        <v>231000</v>
      </c>
      <c r="O68" s="214">
        <f>fcst!O68-bud!O68/total!$P$2*total!$Q$2</f>
        <v>0</v>
      </c>
      <c r="P68" s="214">
        <f>fcst!P68-bud!P68/total!$P$2*total!$Q$2</f>
        <v>0</v>
      </c>
      <c r="Q68" s="214">
        <f>fcst!Q68-bud!Q68/total!$P$2*total!$Q$2</f>
        <v>0</v>
      </c>
      <c r="R68" s="214">
        <f>fcst!R68-bud!R68/total!$P$2*total!$Q$2</f>
        <v>0</v>
      </c>
      <c r="S68" s="214">
        <f>fcst!S68-bud!S68/total!$P$2*total!$Q$2</f>
        <v>0</v>
      </c>
      <c r="T68" s="214">
        <f>fcst!T68-bud!T68/total!$P$2*total!$Q$2</f>
        <v>0</v>
      </c>
      <c r="U68" s="9">
        <f t="shared" ref="U68:U100" si="6">C68+F68+I68+L68+O68+R68</f>
        <v>685450</v>
      </c>
      <c r="V68" s="9">
        <f t="shared" ref="V68:V100" si="7">D68+G68+J68+M68+P68+S68</f>
        <v>250479.22</v>
      </c>
      <c r="W68" s="9">
        <f t="shared" ref="W68:W100" si="8">E68+H68+K68+N68+Q68+T68</f>
        <v>685450</v>
      </c>
      <c r="X68" s="214">
        <f>fcst!X68-bud!X68/total!$P$2*total!$R$2</f>
        <v>0</v>
      </c>
      <c r="Y68" s="214">
        <f>fcst!Y68-bud!Y68/total!$P$2*total!$R$2</f>
        <v>0</v>
      </c>
      <c r="Z68" s="214">
        <f>fcst!Z68-bud!Z68/total!$P$2*total!$R$2</f>
        <v>0</v>
      </c>
      <c r="AA68" s="214">
        <f>fcst!AA68-bud!AA68/total!$P$2*total!$R$2</f>
        <v>0</v>
      </c>
      <c r="AB68" s="214">
        <f>fcst!AB68-bud!AB68/total!$P$2*total!$R$2</f>
        <v>0</v>
      </c>
      <c r="AC68" s="214">
        <f>fcst!AC68-bud!AC68/total!$P$2*total!$R$2</f>
        <v>0</v>
      </c>
      <c r="AD68" s="214">
        <f>fcst!AD68-bud!AD68/total!$P$2*total!$R$2</f>
        <v>10395</v>
      </c>
      <c r="AE68" s="214">
        <f>fcst!AE68-bud!AE68/total!$P$2*total!$R$2</f>
        <v>3226.2281529883103</v>
      </c>
      <c r="AF68" s="214">
        <f>fcst!AF68-bud!AF68/total!$P$2*total!$R$2</f>
        <v>10395</v>
      </c>
      <c r="AG68" s="214">
        <f>fcst!AG68-bud!AG68/total!$P$2*total!$R$2</f>
        <v>65835</v>
      </c>
      <c r="AH68" s="214">
        <f>fcst!AH68-bud!AH68/total!$P$2*total!$R$2</f>
        <v>20432.778302259299</v>
      </c>
      <c r="AI68" s="214">
        <f>fcst!AI68-bud!AI68/total!$P$2*total!$R$2</f>
        <v>65835</v>
      </c>
      <c r="AJ68" s="214">
        <f>fcst!AJ68-bud!AJ68/total!$P$2*total!$R$2</f>
        <v>370755</v>
      </c>
      <c r="AK68" s="214">
        <f>fcst!AK68-bud!AK68/total!$P$2*total!$R$2</f>
        <v>115068.80412324973</v>
      </c>
      <c r="AL68" s="214">
        <f>fcst!AL68-bud!AL68/total!$P$2*total!$R$2</f>
        <v>370755</v>
      </c>
      <c r="AM68" s="214">
        <f>fcst!AM68-bud!AM68/total!$P$2*total!$R$2</f>
        <v>0</v>
      </c>
      <c r="AN68" s="214">
        <f>fcst!AN68-bud!AN68/total!$P$2*total!$R$2</f>
        <v>0</v>
      </c>
      <c r="AO68" s="214">
        <f>fcst!AO68-bud!AO68/total!$P$2*total!$R$2</f>
        <v>0</v>
      </c>
      <c r="AP68" s="9">
        <f t="shared" ref="AP68:AP100" si="9">X68+AA68+AD68+AG68+AJ68+AM68</f>
        <v>446985</v>
      </c>
      <c r="AQ68" s="9">
        <f t="shared" ref="AQ68:AQ100" si="10">Y68+AB68+AE68+AH68+AK68+AN68</f>
        <v>138727.81057849736</v>
      </c>
      <c r="AR68" s="9">
        <f t="shared" ref="AR68:AR100" si="11">Z68+AC68+AF68+AI68+AL68+AO68</f>
        <v>446985</v>
      </c>
    </row>
    <row r="69" spans="1:44">
      <c r="A69" t="str">
        <f>fcst!A69</f>
        <v>ИП Стрелкова Валентина Владимировна</v>
      </c>
      <c r="B69">
        <f>'sales bud'!B68</f>
        <v>0</v>
      </c>
      <c r="C69" s="214">
        <f>fcst!C69-bud!C69/total!$P$2*total!$Q$2</f>
        <v>0</v>
      </c>
      <c r="D69" s="214">
        <f>fcst!D69-bud!D69/total!$P$2*total!$Q$2</f>
        <v>0</v>
      </c>
      <c r="E69" s="214">
        <f>fcst!E70-bud!E69/total!$P$2*total!$Q$2</f>
        <v>0</v>
      </c>
      <c r="F69" s="214">
        <f>fcst!F69-bud!F69/total!$P$2*total!$Q$2</f>
        <v>0</v>
      </c>
      <c r="G69" s="214">
        <f>fcst!G69-bud!G69/total!$P$2*total!$Q$2</f>
        <v>0</v>
      </c>
      <c r="H69" s="214">
        <f>fcst!H69-bud!H69/total!$P$2*total!$Q$2</f>
        <v>0</v>
      </c>
      <c r="I69" s="214">
        <f>fcst!I69-bud!I69/total!$P$2*total!$Q$2</f>
        <v>168792</v>
      </c>
      <c r="J69" s="214">
        <f>fcst!J69-bud!J69/total!$P$2*total!$Q$2</f>
        <v>63730.28</v>
      </c>
      <c r="K69" s="214">
        <f>fcst!K69-bud!K69/total!$P$2*total!$Q$2</f>
        <v>168792</v>
      </c>
      <c r="L69" s="214">
        <f>fcst!L69-bud!L69/total!$P$2*total!$Q$2</f>
        <v>304616</v>
      </c>
      <c r="M69" s="214">
        <f>fcst!M69-bud!M69/total!$P$2*total!$Q$2</f>
        <v>110058</v>
      </c>
      <c r="N69" s="214">
        <f>fcst!N69-bud!N69/total!$P$2*total!$Q$2</f>
        <v>304616</v>
      </c>
      <c r="O69" s="214">
        <f>fcst!O69-bud!O69/total!$P$2*total!$Q$2</f>
        <v>436540</v>
      </c>
      <c r="P69" s="214">
        <f>fcst!P69-bud!P69/total!$P$2*total!$Q$2</f>
        <v>159911.22</v>
      </c>
      <c r="Q69" s="214">
        <f>fcst!Q69-bud!Q69/total!$P$2*total!$Q$2</f>
        <v>286368.28000000003</v>
      </c>
      <c r="R69" s="214">
        <f>fcst!R69-bud!R69/total!$P$2*total!$Q$2</f>
        <v>0</v>
      </c>
      <c r="S69" s="214">
        <f>fcst!S69-bud!S69/total!$P$2*total!$Q$2</f>
        <v>0</v>
      </c>
      <c r="T69" s="214">
        <f>fcst!T69-bud!T69/total!$P$2*total!$Q$2</f>
        <v>0</v>
      </c>
      <c r="U69" s="9">
        <f t="shared" si="6"/>
        <v>909948</v>
      </c>
      <c r="V69" s="9">
        <f t="shared" si="7"/>
        <v>333699.5</v>
      </c>
      <c r="W69" s="9">
        <f t="shared" si="8"/>
        <v>759776.28</v>
      </c>
      <c r="X69" s="214">
        <f>fcst!X69-bud!X69/total!$P$2*total!$R$2</f>
        <v>0</v>
      </c>
      <c r="Y69" s="214">
        <f>fcst!Y69-bud!Y69/total!$P$2*total!$R$2</f>
        <v>0</v>
      </c>
      <c r="Z69" s="214">
        <f>fcst!Z69-bud!Z69/total!$P$2*total!$R$2</f>
        <v>0</v>
      </c>
      <c r="AA69" s="214">
        <f>fcst!AA69-bud!AA69/total!$P$2*total!$R$2</f>
        <v>0</v>
      </c>
      <c r="AB69" s="214">
        <f>fcst!AB69-bud!AB69/total!$P$2*total!$R$2</f>
        <v>0</v>
      </c>
      <c r="AC69" s="214">
        <f>fcst!AC69-bud!AC69/total!$P$2*total!$R$2</f>
        <v>0</v>
      </c>
      <c r="AD69" s="214">
        <f>fcst!AD69-bud!AD69/total!$P$2*total!$R$2</f>
        <v>0</v>
      </c>
      <c r="AE69" s="214">
        <f>fcst!AE69-bud!AE69/total!$P$2*total!$R$2</f>
        <v>0</v>
      </c>
      <c r="AF69" s="214">
        <f>fcst!AF69-bud!AF69/total!$P$2*total!$R$2</f>
        <v>0</v>
      </c>
      <c r="AG69" s="214">
        <f>fcst!AG69-bud!AG69/total!$P$2*total!$R$2</f>
        <v>0</v>
      </c>
      <c r="AH69" s="214">
        <f>fcst!AH69-bud!AH69/total!$P$2*total!$R$2</f>
        <v>0</v>
      </c>
      <c r="AI69" s="214">
        <f>fcst!AI69-bud!AI69/total!$P$2*total!$R$2</f>
        <v>0</v>
      </c>
      <c r="AJ69" s="214">
        <f>fcst!AJ69-bud!AJ69/total!$P$2*total!$R$2</f>
        <v>0</v>
      </c>
      <c r="AK69" s="214">
        <f>fcst!AK69-bud!AK69/total!$P$2*total!$R$2</f>
        <v>0</v>
      </c>
      <c r="AL69" s="214">
        <f>fcst!AL69-bud!AL69/total!$P$2*total!$R$2</f>
        <v>0</v>
      </c>
      <c r="AM69" s="214">
        <f>fcst!AM69-bud!AM69/total!$P$2*total!$R$2</f>
        <v>0</v>
      </c>
      <c r="AN69" s="214">
        <f>fcst!AN69-bud!AN69/total!$P$2*total!$R$2</f>
        <v>0</v>
      </c>
      <c r="AO69" s="214">
        <f>fcst!AO69-bud!AO69/total!$P$2*total!$R$2</f>
        <v>0</v>
      </c>
      <c r="AP69" s="9">
        <f t="shared" si="9"/>
        <v>0</v>
      </c>
      <c r="AQ69" s="9">
        <f t="shared" si="10"/>
        <v>0</v>
      </c>
      <c r="AR69" s="9">
        <f t="shared" si="11"/>
        <v>0</v>
      </c>
    </row>
    <row r="70" spans="1:44">
      <c r="A70" t="str">
        <f>fcst!A70</f>
        <v>Брикс ООО</v>
      </c>
      <c r="B70">
        <f>'sales bud'!B69</f>
        <v>0</v>
      </c>
      <c r="C70" s="214">
        <f>fcst!C70-bud!C70/total!$P$2*total!$Q$2</f>
        <v>0</v>
      </c>
      <c r="D70" s="214">
        <f>fcst!D70-bud!D70/total!$P$2*total!$Q$2</f>
        <v>0</v>
      </c>
      <c r="E70" s="214">
        <f>fcst!E71-bud!E70/total!$P$2*total!$Q$2</f>
        <v>0</v>
      </c>
      <c r="F70" s="214">
        <f>fcst!F70-bud!F70/total!$P$2*total!$Q$2</f>
        <v>0</v>
      </c>
      <c r="G70" s="214">
        <f>fcst!G70-bud!G70/total!$P$2*total!$Q$2</f>
        <v>0</v>
      </c>
      <c r="H70" s="214">
        <f>fcst!H70-bud!H70/total!$P$2*total!$Q$2</f>
        <v>0</v>
      </c>
      <c r="I70" s="214">
        <f>fcst!I70-bud!I70/total!$P$2*total!$Q$2</f>
        <v>0</v>
      </c>
      <c r="J70" s="214">
        <f>fcst!J70-bud!J70/total!$P$2*total!$Q$2</f>
        <v>0</v>
      </c>
      <c r="K70" s="214">
        <f>fcst!K70-bud!K70/total!$P$2*total!$Q$2</f>
        <v>0</v>
      </c>
      <c r="L70" s="214">
        <f>fcst!L70-bud!L70/total!$P$2*total!$Q$2</f>
        <v>1187395</v>
      </c>
      <c r="M70" s="214">
        <f>fcst!M70-bud!M70/total!$P$2*total!$Q$2</f>
        <v>461589.2</v>
      </c>
      <c r="N70" s="214">
        <f>fcst!N70-bud!N70/total!$P$2*total!$Q$2</f>
        <v>1187395</v>
      </c>
      <c r="O70" s="214">
        <f>fcst!O70-bud!O70/total!$P$2*total!$Q$2</f>
        <v>0</v>
      </c>
      <c r="P70" s="214">
        <f>fcst!P70-bud!P70/total!$P$2*total!$Q$2</f>
        <v>0</v>
      </c>
      <c r="Q70" s="214">
        <f>fcst!Q70-bud!Q70/total!$P$2*total!$Q$2</f>
        <v>0</v>
      </c>
      <c r="R70" s="214">
        <f>fcst!R70-bud!R70/total!$P$2*total!$Q$2</f>
        <v>0</v>
      </c>
      <c r="S70" s="214">
        <f>fcst!S70-bud!S70/total!$P$2*total!$Q$2</f>
        <v>0</v>
      </c>
      <c r="T70" s="214">
        <f>fcst!T70-bud!T70/total!$P$2*total!$Q$2</f>
        <v>0</v>
      </c>
      <c r="U70" s="9">
        <f t="shared" si="6"/>
        <v>1187395</v>
      </c>
      <c r="V70" s="9">
        <f t="shared" si="7"/>
        <v>461589.2</v>
      </c>
      <c r="W70" s="9">
        <f t="shared" si="8"/>
        <v>1187395</v>
      </c>
      <c r="X70" s="214">
        <f>fcst!X70-bud!X70/total!$P$2*total!$R$2</f>
        <v>0</v>
      </c>
      <c r="Y70" s="214">
        <f>fcst!Y70-bud!Y70/total!$P$2*total!$R$2</f>
        <v>0</v>
      </c>
      <c r="Z70" s="214">
        <f>fcst!Z70-bud!Z70/total!$P$2*total!$R$2</f>
        <v>0</v>
      </c>
      <c r="AA70" s="214">
        <f>fcst!AA70-bud!AA70/total!$P$2*total!$R$2</f>
        <v>0</v>
      </c>
      <c r="AB70" s="214">
        <f>fcst!AB70-bud!AB70/total!$P$2*total!$R$2</f>
        <v>0</v>
      </c>
      <c r="AC70" s="214">
        <f>fcst!AC70-bud!AC70/total!$P$2*total!$R$2</f>
        <v>0</v>
      </c>
      <c r="AD70" s="214">
        <f>fcst!AD70-bud!AD70/total!$P$2*total!$R$2</f>
        <v>0</v>
      </c>
      <c r="AE70" s="214">
        <f>fcst!AE70-bud!AE70/total!$P$2*total!$R$2</f>
        <v>0</v>
      </c>
      <c r="AF70" s="214">
        <f>fcst!AF70-bud!AF70/total!$P$2*total!$R$2</f>
        <v>0</v>
      </c>
      <c r="AG70" s="214">
        <f>fcst!AG70-bud!AG70/total!$P$2*total!$R$2</f>
        <v>0</v>
      </c>
      <c r="AH70" s="214">
        <f>fcst!AH70-bud!AH70/total!$P$2*total!$R$2</f>
        <v>0</v>
      </c>
      <c r="AI70" s="214">
        <f>fcst!AI70-bud!AI70/total!$P$2*total!$R$2</f>
        <v>0</v>
      </c>
      <c r="AJ70" s="214">
        <f>fcst!AJ70-bud!AJ70/total!$P$2*total!$R$2</f>
        <v>0</v>
      </c>
      <c r="AK70" s="214">
        <f>fcst!AK70-bud!AK70/total!$P$2*total!$R$2</f>
        <v>0</v>
      </c>
      <c r="AL70" s="214">
        <f>fcst!AL70-bud!AL70/total!$P$2*total!$R$2</f>
        <v>0</v>
      </c>
      <c r="AM70" s="214">
        <f>fcst!AM70-bud!AM70/total!$P$2*total!$R$2</f>
        <v>0</v>
      </c>
      <c r="AN70" s="214">
        <f>fcst!AN70-bud!AN70/total!$P$2*total!$R$2</f>
        <v>0</v>
      </c>
      <c r="AO70" s="214">
        <f>fcst!AO70-bud!AO70/total!$P$2*total!$R$2</f>
        <v>0</v>
      </c>
      <c r="AP70" s="9">
        <f t="shared" si="9"/>
        <v>0</v>
      </c>
      <c r="AQ70" s="9">
        <f t="shared" si="10"/>
        <v>0</v>
      </c>
      <c r="AR70" s="9">
        <f t="shared" si="11"/>
        <v>0</v>
      </c>
    </row>
    <row r="71" spans="1:44">
      <c r="A71" t="str">
        <f>fcst!A71</f>
        <v>ИП Базылевич Андрей Сергеевич</v>
      </c>
      <c r="B71">
        <f>'sales bud'!B70</f>
        <v>0</v>
      </c>
      <c r="C71" s="214">
        <f>fcst!C71-bud!C71/total!$P$2*total!$Q$2</f>
        <v>0</v>
      </c>
      <c r="D71" s="214">
        <f>fcst!D71-bud!D71/total!$P$2*total!$Q$2</f>
        <v>0</v>
      </c>
      <c r="E71" s="214">
        <f>fcst!E72-bud!E71/total!$P$2*total!$Q$2</f>
        <v>0</v>
      </c>
      <c r="F71" s="214">
        <f>fcst!F71-bud!F71/total!$P$2*total!$Q$2</f>
        <v>0</v>
      </c>
      <c r="G71" s="214">
        <f>fcst!G71-bud!G71/total!$P$2*total!$Q$2</f>
        <v>0</v>
      </c>
      <c r="H71" s="214">
        <f>fcst!H71-bud!H71/total!$P$2*total!$Q$2</f>
        <v>0</v>
      </c>
      <c r="I71" s="214">
        <f>fcst!I71-bud!I71/total!$P$2*total!$Q$2</f>
        <v>0</v>
      </c>
      <c r="J71" s="214">
        <f>fcst!J71-bud!J71/total!$P$2*total!$Q$2</f>
        <v>0</v>
      </c>
      <c r="K71" s="214">
        <f>fcst!K71-bud!K71/total!$P$2*total!$Q$2</f>
        <v>0</v>
      </c>
      <c r="L71" s="214">
        <f>fcst!L71-bud!L71/total!$P$2*total!$Q$2</f>
        <v>295550</v>
      </c>
      <c r="M71" s="214">
        <f>fcst!M71-bud!M71/total!$P$2*total!$Q$2</f>
        <v>108667.51</v>
      </c>
      <c r="N71" s="214">
        <f>fcst!N71-bud!N71/total!$P$2*total!$Q$2</f>
        <v>295550</v>
      </c>
      <c r="O71" s="214">
        <f>fcst!O71-bud!O71/total!$P$2*total!$Q$2</f>
        <v>0</v>
      </c>
      <c r="P71" s="214">
        <f>fcst!P71-bud!P71/total!$P$2*total!$Q$2</f>
        <v>0</v>
      </c>
      <c r="Q71" s="214">
        <f>fcst!Q71-bud!Q71/total!$P$2*total!$Q$2</f>
        <v>0</v>
      </c>
      <c r="R71" s="214">
        <f>fcst!R71-bud!R71/total!$P$2*total!$Q$2</f>
        <v>0</v>
      </c>
      <c r="S71" s="214">
        <f>fcst!S71-bud!S71/total!$P$2*total!$Q$2</f>
        <v>0</v>
      </c>
      <c r="T71" s="214">
        <f>fcst!T71-bud!T71/total!$P$2*total!$Q$2</f>
        <v>0</v>
      </c>
      <c r="U71" s="9">
        <f t="shared" si="6"/>
        <v>295550</v>
      </c>
      <c r="V71" s="9">
        <f t="shared" si="7"/>
        <v>108667.51</v>
      </c>
      <c r="W71" s="9">
        <f t="shared" si="8"/>
        <v>295550</v>
      </c>
      <c r="X71" s="214">
        <f>fcst!X71-bud!X71/total!$P$2*total!$R$2</f>
        <v>0</v>
      </c>
      <c r="Y71" s="214">
        <f>fcst!Y71-bud!Y71/total!$P$2*total!$R$2</f>
        <v>0</v>
      </c>
      <c r="Z71" s="214">
        <f>fcst!Z71-bud!Z71/total!$P$2*total!$R$2</f>
        <v>0</v>
      </c>
      <c r="AA71" s="214">
        <f>fcst!AA71-bud!AA71/total!$P$2*total!$R$2</f>
        <v>0</v>
      </c>
      <c r="AB71" s="214">
        <f>fcst!AB71-bud!AB71/total!$P$2*total!$R$2</f>
        <v>0</v>
      </c>
      <c r="AC71" s="214">
        <f>fcst!AC71-bud!AC71/total!$P$2*total!$R$2</f>
        <v>0</v>
      </c>
      <c r="AD71" s="214">
        <f>fcst!AD71-bud!AD71/total!$P$2*total!$R$2</f>
        <v>0</v>
      </c>
      <c r="AE71" s="214">
        <f>fcst!AE71-bud!AE71/total!$P$2*total!$R$2</f>
        <v>0</v>
      </c>
      <c r="AF71" s="214">
        <f>fcst!AF71-bud!AF71/total!$P$2*total!$R$2</f>
        <v>0</v>
      </c>
      <c r="AG71" s="214">
        <f>fcst!AG71-bud!AG71/total!$P$2*total!$R$2</f>
        <v>0</v>
      </c>
      <c r="AH71" s="214">
        <f>fcst!AH71-bud!AH71/total!$P$2*total!$R$2</f>
        <v>0</v>
      </c>
      <c r="AI71" s="214">
        <f>fcst!AI71-bud!AI71/total!$P$2*total!$R$2</f>
        <v>0</v>
      </c>
      <c r="AJ71" s="214">
        <f>fcst!AJ71-bud!AJ71/total!$P$2*total!$R$2</f>
        <v>0</v>
      </c>
      <c r="AK71" s="214">
        <f>fcst!AK71-bud!AK71/total!$P$2*total!$R$2</f>
        <v>0</v>
      </c>
      <c r="AL71" s="214">
        <f>fcst!AL71-bud!AL71/total!$P$2*total!$R$2</f>
        <v>0</v>
      </c>
      <c r="AM71" s="214">
        <f>fcst!AM71-bud!AM71/total!$P$2*total!$R$2</f>
        <v>0</v>
      </c>
      <c r="AN71" s="214">
        <f>fcst!AN71-bud!AN71/total!$P$2*total!$R$2</f>
        <v>0</v>
      </c>
      <c r="AO71" s="214">
        <f>fcst!AO71-bud!AO71/total!$P$2*total!$R$2</f>
        <v>0</v>
      </c>
      <c r="AP71" s="9">
        <f t="shared" si="9"/>
        <v>0</v>
      </c>
      <c r="AQ71" s="9">
        <f t="shared" si="10"/>
        <v>0</v>
      </c>
      <c r="AR71" s="9">
        <f t="shared" si="11"/>
        <v>0</v>
      </c>
    </row>
    <row r="72" spans="1:44">
      <c r="A72" t="str">
        <f>fcst!A72</f>
        <v>ИП Лысенко Дмитрий Александрович</v>
      </c>
      <c r="B72">
        <f>'sales bud'!B71</f>
        <v>0</v>
      </c>
      <c r="C72" s="214">
        <f>fcst!C72-bud!C72/total!$P$2*total!$Q$2</f>
        <v>0</v>
      </c>
      <c r="D72" s="214">
        <f>fcst!D72-bud!D72/total!$P$2*total!$Q$2</f>
        <v>0</v>
      </c>
      <c r="E72" s="214">
        <f>fcst!E73-bud!E72/total!$P$2*total!$Q$2</f>
        <v>0</v>
      </c>
      <c r="F72" s="214">
        <f>fcst!F72-bud!F72/total!$P$2*total!$Q$2</f>
        <v>0</v>
      </c>
      <c r="G72" s="214">
        <f>fcst!G72-bud!G72/total!$P$2*total!$Q$2</f>
        <v>0</v>
      </c>
      <c r="H72" s="214">
        <f>fcst!H72-bud!H72/total!$P$2*total!$Q$2</f>
        <v>0</v>
      </c>
      <c r="I72" s="214">
        <f>fcst!I72-bud!I72/total!$P$2*total!$Q$2</f>
        <v>0</v>
      </c>
      <c r="J72" s="214">
        <f>fcst!J72-bud!J72/total!$P$2*total!$Q$2</f>
        <v>0</v>
      </c>
      <c r="K72" s="214">
        <f>fcst!K72-bud!K72/total!$P$2*total!$Q$2</f>
        <v>0</v>
      </c>
      <c r="L72" s="214">
        <f>fcst!L72-bud!L72/total!$P$2*total!$Q$2</f>
        <v>325501</v>
      </c>
      <c r="M72" s="214">
        <f>fcst!M72-bud!M72/total!$P$2*total!$Q$2</f>
        <v>128966.62</v>
      </c>
      <c r="N72" s="214">
        <f>fcst!N72-bud!N72/total!$P$2*total!$Q$2</f>
        <v>325501</v>
      </c>
      <c r="O72" s="214">
        <f>fcst!O72-bud!O72/total!$P$2*total!$Q$2</f>
        <v>0</v>
      </c>
      <c r="P72" s="214">
        <f>fcst!P72-bud!P72/total!$P$2*total!$Q$2</f>
        <v>0</v>
      </c>
      <c r="Q72" s="214">
        <f>fcst!Q72-bud!Q72/total!$P$2*total!$Q$2</f>
        <v>0</v>
      </c>
      <c r="R72" s="214">
        <f>fcst!R72-bud!R72/total!$P$2*total!$Q$2</f>
        <v>0</v>
      </c>
      <c r="S72" s="214">
        <f>fcst!S72-bud!S72/total!$P$2*total!$Q$2</f>
        <v>0</v>
      </c>
      <c r="T72" s="214">
        <f>fcst!T72-bud!T72/total!$P$2*total!$Q$2</f>
        <v>0</v>
      </c>
      <c r="U72" s="9">
        <f t="shared" si="6"/>
        <v>325501</v>
      </c>
      <c r="V72" s="9">
        <f t="shared" si="7"/>
        <v>128966.62</v>
      </c>
      <c r="W72" s="9">
        <f t="shared" si="8"/>
        <v>325501</v>
      </c>
      <c r="X72" s="214">
        <f>fcst!X72-bud!X72/total!$P$2*total!$R$2</f>
        <v>0</v>
      </c>
      <c r="Y72" s="214">
        <f>fcst!Y72-bud!Y72/total!$P$2*total!$R$2</f>
        <v>0</v>
      </c>
      <c r="Z72" s="214">
        <f>fcst!Z72-bud!Z72/total!$P$2*total!$R$2</f>
        <v>0</v>
      </c>
      <c r="AA72" s="214">
        <f>fcst!AA72-bud!AA72/total!$P$2*total!$R$2</f>
        <v>0</v>
      </c>
      <c r="AB72" s="214">
        <f>fcst!AB72-bud!AB72/total!$P$2*total!$R$2</f>
        <v>0</v>
      </c>
      <c r="AC72" s="214">
        <f>fcst!AC72-bud!AC72/total!$P$2*total!$R$2</f>
        <v>0</v>
      </c>
      <c r="AD72" s="214">
        <f>fcst!AD72-bud!AD72/total!$P$2*total!$R$2</f>
        <v>0</v>
      </c>
      <c r="AE72" s="214">
        <f>fcst!AE72-bud!AE72/total!$P$2*total!$R$2</f>
        <v>0</v>
      </c>
      <c r="AF72" s="214">
        <f>fcst!AF72-bud!AF72/total!$P$2*total!$R$2</f>
        <v>0</v>
      </c>
      <c r="AG72" s="214">
        <f>fcst!AG72-bud!AG72/total!$P$2*total!$R$2</f>
        <v>0</v>
      </c>
      <c r="AH72" s="214">
        <f>fcst!AH72-bud!AH72/total!$P$2*total!$R$2</f>
        <v>0</v>
      </c>
      <c r="AI72" s="214">
        <f>fcst!AI72-bud!AI72/total!$P$2*total!$R$2</f>
        <v>0</v>
      </c>
      <c r="AJ72" s="214">
        <f>fcst!AJ72-bud!AJ72/total!$P$2*total!$R$2</f>
        <v>0</v>
      </c>
      <c r="AK72" s="214">
        <f>fcst!AK72-bud!AK72/total!$P$2*total!$R$2</f>
        <v>0</v>
      </c>
      <c r="AL72" s="214">
        <f>fcst!AL72-bud!AL72/total!$P$2*total!$R$2</f>
        <v>0</v>
      </c>
      <c r="AM72" s="214">
        <f>fcst!AM72-bud!AM72/total!$P$2*total!$R$2</f>
        <v>0</v>
      </c>
      <c r="AN72" s="214">
        <f>fcst!AN72-bud!AN72/total!$P$2*total!$R$2</f>
        <v>0</v>
      </c>
      <c r="AO72" s="214">
        <f>fcst!AO72-bud!AO72/total!$P$2*total!$R$2</f>
        <v>0</v>
      </c>
      <c r="AP72" s="9">
        <f t="shared" si="9"/>
        <v>0</v>
      </c>
      <c r="AQ72" s="9">
        <f t="shared" si="10"/>
        <v>0</v>
      </c>
      <c r="AR72" s="9">
        <f t="shared" si="11"/>
        <v>0</v>
      </c>
    </row>
    <row r="73" spans="1:44">
      <c r="A73" t="str">
        <f>fcst!A73</f>
        <v>ИП Моисеев Антон Александрович</v>
      </c>
      <c r="B73">
        <f>'sales bud'!B72</f>
        <v>0</v>
      </c>
      <c r="C73" s="214">
        <f>fcst!C73-bud!C73/total!$P$2*total!$Q$2</f>
        <v>0</v>
      </c>
      <c r="D73" s="214">
        <f>fcst!D73-bud!D73/total!$P$2*total!$Q$2</f>
        <v>0</v>
      </c>
      <c r="E73" s="214">
        <f>fcst!E74-bud!E73/total!$P$2*total!$Q$2</f>
        <v>0</v>
      </c>
      <c r="F73" s="214">
        <f>fcst!F73-bud!F73/total!$P$2*total!$Q$2</f>
        <v>0</v>
      </c>
      <c r="G73" s="214">
        <f>fcst!G73-bud!G73/total!$P$2*total!$Q$2</f>
        <v>0</v>
      </c>
      <c r="H73" s="214">
        <f>fcst!H73-bud!H73/total!$P$2*total!$Q$2</f>
        <v>0</v>
      </c>
      <c r="I73" s="214">
        <f>fcst!I73-bud!I73/total!$P$2*total!$Q$2</f>
        <v>0</v>
      </c>
      <c r="J73" s="214">
        <f>fcst!J73-bud!J73/total!$P$2*total!$Q$2</f>
        <v>0</v>
      </c>
      <c r="K73" s="214">
        <f>fcst!K73-bud!K73/total!$P$2*total!$Q$2</f>
        <v>0</v>
      </c>
      <c r="L73" s="214">
        <f>fcst!L73-bud!L73/total!$P$2*total!$Q$2</f>
        <v>574400</v>
      </c>
      <c r="M73" s="214">
        <f>fcst!M73-bud!M73/total!$P$2*total!$Q$2</f>
        <v>196737.03</v>
      </c>
      <c r="N73" s="214">
        <f>fcst!N73-bud!N73/total!$P$2*total!$Q$2</f>
        <v>585650</v>
      </c>
      <c r="O73" s="214">
        <f>fcst!O73-bud!O73/total!$P$2*total!$Q$2</f>
        <v>482900</v>
      </c>
      <c r="P73" s="214">
        <f>fcst!P73-bud!P73/total!$P$2*total!$Q$2</f>
        <v>159303.10999999999</v>
      </c>
      <c r="Q73" s="214">
        <f>fcst!Q73-bud!Q73/total!$P$2*total!$Q$2</f>
        <v>382900</v>
      </c>
      <c r="R73" s="214">
        <f>fcst!R73-bud!R73/total!$P$2*total!$Q$2</f>
        <v>301100</v>
      </c>
      <c r="S73" s="214">
        <f>fcst!S73-bud!S73/total!$P$2*total!$Q$2</f>
        <v>106500.14</v>
      </c>
      <c r="T73" s="214">
        <f>fcst!T73-bud!T73/total!$P$2*total!$Q$2</f>
        <v>986196</v>
      </c>
      <c r="U73" s="9">
        <f t="shared" si="6"/>
        <v>1358400</v>
      </c>
      <c r="V73" s="9">
        <f t="shared" si="7"/>
        <v>462540.28</v>
      </c>
      <c r="W73" s="9">
        <f t="shared" si="8"/>
        <v>1954746</v>
      </c>
      <c r="X73" s="214">
        <f>fcst!X73-bud!X73/total!$P$2*total!$R$2</f>
        <v>0</v>
      </c>
      <c r="Y73" s="214">
        <f>fcst!Y73-bud!Y73/total!$P$2*total!$R$2</f>
        <v>0</v>
      </c>
      <c r="Z73" s="214">
        <f>fcst!Z73-bud!Z73/total!$P$2*total!$R$2</f>
        <v>0</v>
      </c>
      <c r="AA73" s="214">
        <f>fcst!AA73-bud!AA73/total!$P$2*total!$R$2</f>
        <v>0</v>
      </c>
      <c r="AB73" s="214">
        <f>fcst!AB73-bud!AB73/total!$P$2*total!$R$2</f>
        <v>0</v>
      </c>
      <c r="AC73" s="214">
        <f>fcst!AC73-bud!AC73/total!$P$2*total!$R$2</f>
        <v>0</v>
      </c>
      <c r="AD73" s="214">
        <f>fcst!AD73-bud!AD73/total!$P$2*total!$R$2</f>
        <v>20790</v>
      </c>
      <c r="AE73" s="214">
        <f>fcst!AE73-bud!AE73/total!$P$2*total!$R$2</f>
        <v>6452.4563059766206</v>
      </c>
      <c r="AF73" s="214">
        <f>fcst!AF73-bud!AF73/total!$P$2*total!$R$2</f>
        <v>20790</v>
      </c>
      <c r="AG73" s="214">
        <f>fcst!AG73-bud!AG73/total!$P$2*total!$R$2</f>
        <v>0</v>
      </c>
      <c r="AH73" s="214">
        <f>fcst!AH73-bud!AH73/total!$P$2*total!$R$2</f>
        <v>0</v>
      </c>
      <c r="AI73" s="214">
        <f>fcst!AI73-bud!AI73/total!$P$2*total!$R$2</f>
        <v>0</v>
      </c>
      <c r="AJ73" s="214">
        <f>fcst!AJ73-bud!AJ73/total!$P$2*total!$R$2</f>
        <v>84150</v>
      </c>
      <c r="AK73" s="214">
        <f>fcst!AK73-bud!AK73/total!$P$2*total!$R$2</f>
        <v>26117.085048000605</v>
      </c>
      <c r="AL73" s="214">
        <f>fcst!AL73-bud!AL73/total!$P$2*total!$R$2</f>
        <v>84150</v>
      </c>
      <c r="AM73" s="214">
        <f>fcst!AM73-bud!AM73/total!$P$2*total!$R$2</f>
        <v>0</v>
      </c>
      <c r="AN73" s="214">
        <f>fcst!AN73-bud!AN73/total!$P$2*total!$R$2</f>
        <v>0</v>
      </c>
      <c r="AO73" s="214">
        <f>fcst!AO73-bud!AO73/total!$P$2*total!$R$2</f>
        <v>0</v>
      </c>
      <c r="AP73" s="9">
        <f t="shared" si="9"/>
        <v>104940</v>
      </c>
      <c r="AQ73" s="9">
        <f t="shared" si="10"/>
        <v>32569.541353977227</v>
      </c>
      <c r="AR73" s="9">
        <f t="shared" si="11"/>
        <v>104940</v>
      </c>
    </row>
    <row r="74" spans="1:44">
      <c r="A74" t="str">
        <f>fcst!A74</f>
        <v>ИП Суворов Кирилл Евгеньевич</v>
      </c>
      <c r="B74">
        <f>'sales bud'!B73</f>
        <v>0</v>
      </c>
      <c r="C74" s="214">
        <f>fcst!C74-bud!C74/total!$P$2*total!$Q$2</f>
        <v>0</v>
      </c>
      <c r="D74" s="214">
        <f>fcst!D74-bud!D74/total!$P$2*total!$Q$2</f>
        <v>0</v>
      </c>
      <c r="E74" s="214">
        <f>fcst!E75-bud!E74/total!$P$2*total!$Q$2</f>
        <v>0</v>
      </c>
      <c r="F74" s="214">
        <f>fcst!F74-bud!F74/total!$P$2*total!$Q$2</f>
        <v>0</v>
      </c>
      <c r="G74" s="214">
        <f>fcst!G74-bud!G74/total!$P$2*total!$Q$2</f>
        <v>0</v>
      </c>
      <c r="H74" s="214">
        <f>fcst!H74-bud!H74/total!$P$2*total!$Q$2</f>
        <v>0</v>
      </c>
      <c r="I74" s="214">
        <f>fcst!I74-bud!I74/total!$P$2*total!$Q$2</f>
        <v>0</v>
      </c>
      <c r="J74" s="214">
        <f>fcst!J74-bud!J74/total!$P$2*total!$Q$2</f>
        <v>0</v>
      </c>
      <c r="K74" s="214">
        <f>fcst!K74-bud!K74/total!$P$2*total!$Q$2</f>
        <v>0</v>
      </c>
      <c r="L74" s="214">
        <f>fcst!L74-bud!L74/total!$P$2*total!$Q$2</f>
        <v>181550</v>
      </c>
      <c r="M74" s="214">
        <f>fcst!M74-bud!M74/total!$P$2*total!$Q$2</f>
        <v>62557.96</v>
      </c>
      <c r="N74" s="214">
        <f>fcst!N74-bud!N74/total!$P$2*total!$Q$2</f>
        <v>181550</v>
      </c>
      <c r="O74" s="214">
        <f>fcst!O74-bud!O74/total!$P$2*total!$Q$2</f>
        <v>0</v>
      </c>
      <c r="P74" s="214">
        <f>fcst!P74-bud!P74/total!$P$2*total!$Q$2</f>
        <v>0</v>
      </c>
      <c r="Q74" s="214">
        <f>fcst!Q74-bud!Q74/total!$P$2*total!$Q$2</f>
        <v>0</v>
      </c>
      <c r="R74" s="214">
        <f>fcst!R74-bud!R74/total!$P$2*total!$Q$2</f>
        <v>0</v>
      </c>
      <c r="S74" s="214">
        <f>fcst!S74-bud!S74/total!$P$2*total!$Q$2</f>
        <v>0</v>
      </c>
      <c r="T74" s="214">
        <f>fcst!T74-bud!T74/total!$P$2*total!$Q$2</f>
        <v>0</v>
      </c>
      <c r="U74" s="9">
        <f t="shared" si="6"/>
        <v>181550</v>
      </c>
      <c r="V74" s="9">
        <f t="shared" si="7"/>
        <v>62557.96</v>
      </c>
      <c r="W74" s="9">
        <f t="shared" si="8"/>
        <v>181550</v>
      </c>
      <c r="X74" s="214">
        <f>fcst!X74-bud!X74/total!$P$2*total!$R$2</f>
        <v>0</v>
      </c>
      <c r="Y74" s="214">
        <f>fcst!Y74-bud!Y74/total!$P$2*total!$R$2</f>
        <v>0</v>
      </c>
      <c r="Z74" s="214">
        <f>fcst!Z74-bud!Z74/total!$P$2*total!$R$2</f>
        <v>0</v>
      </c>
      <c r="AA74" s="214">
        <f>fcst!AA74-bud!AA74/total!$P$2*total!$R$2</f>
        <v>0</v>
      </c>
      <c r="AB74" s="214">
        <f>fcst!AB74-bud!AB74/total!$P$2*total!$R$2</f>
        <v>0</v>
      </c>
      <c r="AC74" s="214">
        <f>fcst!AC74-bud!AC74/total!$P$2*total!$R$2</f>
        <v>0</v>
      </c>
      <c r="AD74" s="214">
        <f>fcst!AD74-bud!AD74/total!$P$2*total!$R$2</f>
        <v>0</v>
      </c>
      <c r="AE74" s="214">
        <f>fcst!AE74-bud!AE74/total!$P$2*total!$R$2</f>
        <v>0</v>
      </c>
      <c r="AF74" s="214">
        <f>fcst!AF74-bud!AF74/total!$P$2*total!$R$2</f>
        <v>0</v>
      </c>
      <c r="AG74" s="214">
        <f>fcst!AG74-bud!AG74/total!$P$2*total!$R$2</f>
        <v>0</v>
      </c>
      <c r="AH74" s="214">
        <f>fcst!AH74-bud!AH74/total!$P$2*total!$R$2</f>
        <v>0</v>
      </c>
      <c r="AI74" s="214">
        <f>fcst!AI74-bud!AI74/total!$P$2*total!$R$2</f>
        <v>0</v>
      </c>
      <c r="AJ74" s="214">
        <f>fcst!AJ74-bud!AJ74/total!$P$2*total!$R$2</f>
        <v>0</v>
      </c>
      <c r="AK74" s="214">
        <f>fcst!AK74-bud!AK74/total!$P$2*total!$R$2</f>
        <v>0</v>
      </c>
      <c r="AL74" s="214">
        <f>fcst!AL74-bud!AL74/total!$P$2*total!$R$2</f>
        <v>0</v>
      </c>
      <c r="AM74" s="214">
        <f>fcst!AM74-bud!AM74/total!$P$2*total!$R$2</f>
        <v>0</v>
      </c>
      <c r="AN74" s="214">
        <f>fcst!AN74-bud!AN74/total!$P$2*total!$R$2</f>
        <v>0</v>
      </c>
      <c r="AO74" s="214">
        <f>fcst!AO74-bud!AO74/total!$P$2*total!$R$2</f>
        <v>0</v>
      </c>
      <c r="AP74" s="9">
        <f t="shared" si="9"/>
        <v>0</v>
      </c>
      <c r="AQ74" s="9">
        <f t="shared" si="10"/>
        <v>0</v>
      </c>
      <c r="AR74" s="9">
        <f t="shared" si="11"/>
        <v>0</v>
      </c>
    </row>
    <row r="75" spans="1:44">
      <c r="A75" t="str">
        <f>fcst!A75</f>
        <v>ИП Тарасов Игорь Павлович</v>
      </c>
      <c r="B75">
        <f>'sales bud'!B74</f>
        <v>0</v>
      </c>
      <c r="C75" s="214">
        <f>fcst!C75-bud!C75/total!$P$2*total!$Q$2</f>
        <v>0</v>
      </c>
      <c r="D75" s="214">
        <f>fcst!D75-bud!D75/total!$P$2*total!$Q$2</f>
        <v>0</v>
      </c>
      <c r="E75" s="214">
        <f>fcst!E76-bud!E75/total!$P$2*total!$Q$2</f>
        <v>0</v>
      </c>
      <c r="F75" s="214">
        <f>fcst!F75-bud!F75/total!$P$2*total!$Q$2</f>
        <v>0</v>
      </c>
      <c r="G75" s="214">
        <f>fcst!G75-bud!G75/total!$P$2*total!$Q$2</f>
        <v>0</v>
      </c>
      <c r="H75" s="214">
        <f>fcst!H75-bud!H75/total!$P$2*total!$Q$2</f>
        <v>0</v>
      </c>
      <c r="I75" s="214">
        <f>fcst!I75-bud!I75/total!$P$2*total!$Q$2</f>
        <v>0</v>
      </c>
      <c r="J75" s="214">
        <f>fcst!J75-bud!J75/total!$P$2*total!$Q$2</f>
        <v>0</v>
      </c>
      <c r="K75" s="214">
        <f>fcst!K75-bud!K75/total!$P$2*total!$Q$2</f>
        <v>0</v>
      </c>
      <c r="L75" s="214">
        <f>fcst!L75-bud!L75/total!$P$2*total!$Q$2</f>
        <v>201702.8</v>
      </c>
      <c r="M75" s="214">
        <f>fcst!M75-bud!M75/total!$P$2*total!$Q$2</f>
        <v>75916.149999999994</v>
      </c>
      <c r="N75" s="214">
        <f>fcst!N75-bud!N75/total!$P$2*total!$Q$2</f>
        <v>201702.8</v>
      </c>
      <c r="O75" s="214">
        <f>fcst!O75-bud!O75/total!$P$2*total!$Q$2</f>
        <v>0</v>
      </c>
      <c r="P75" s="214">
        <f>fcst!P75-bud!P75/total!$P$2*total!$Q$2</f>
        <v>0</v>
      </c>
      <c r="Q75" s="214">
        <f>fcst!Q75-bud!Q75/total!$P$2*total!$Q$2</f>
        <v>0</v>
      </c>
      <c r="R75" s="214">
        <f>fcst!R75-bud!R75/total!$P$2*total!$Q$2</f>
        <v>0</v>
      </c>
      <c r="S75" s="214">
        <f>fcst!S75-bud!S75/total!$P$2*total!$Q$2</f>
        <v>0</v>
      </c>
      <c r="T75" s="214">
        <f>fcst!T75-bud!T75/total!$P$2*total!$Q$2</f>
        <v>0</v>
      </c>
      <c r="U75" s="9">
        <f t="shared" si="6"/>
        <v>201702.8</v>
      </c>
      <c r="V75" s="9">
        <f t="shared" si="7"/>
        <v>75916.149999999994</v>
      </c>
      <c r="W75" s="9">
        <f t="shared" si="8"/>
        <v>201702.8</v>
      </c>
      <c r="X75" s="214">
        <f>fcst!X75-bud!X75/total!$P$2*total!$R$2</f>
        <v>0</v>
      </c>
      <c r="Y75" s="214">
        <f>fcst!Y75-bud!Y75/total!$P$2*total!$R$2</f>
        <v>0</v>
      </c>
      <c r="Z75" s="214">
        <f>fcst!Z75-bud!Z75/total!$P$2*total!$R$2</f>
        <v>0</v>
      </c>
      <c r="AA75" s="214">
        <f>fcst!AA75-bud!AA75/total!$P$2*total!$R$2</f>
        <v>0</v>
      </c>
      <c r="AB75" s="214">
        <f>fcst!AB75-bud!AB75/total!$P$2*total!$R$2</f>
        <v>0</v>
      </c>
      <c r="AC75" s="214">
        <f>fcst!AC75-bud!AC75/total!$P$2*total!$R$2</f>
        <v>0</v>
      </c>
      <c r="AD75" s="214">
        <f>fcst!AD75-bud!AD75/total!$P$2*total!$R$2</f>
        <v>0</v>
      </c>
      <c r="AE75" s="214">
        <f>fcst!AE75-bud!AE75/total!$P$2*total!$R$2</f>
        <v>0</v>
      </c>
      <c r="AF75" s="214">
        <f>fcst!AF75-bud!AF75/total!$P$2*total!$R$2</f>
        <v>0</v>
      </c>
      <c r="AG75" s="214">
        <f>fcst!AG75-bud!AG75/total!$P$2*total!$R$2</f>
        <v>0</v>
      </c>
      <c r="AH75" s="214">
        <f>fcst!AH75-bud!AH75/total!$P$2*total!$R$2</f>
        <v>0</v>
      </c>
      <c r="AI75" s="214">
        <f>fcst!AI75-bud!AI75/total!$P$2*total!$R$2</f>
        <v>0</v>
      </c>
      <c r="AJ75" s="214">
        <f>fcst!AJ75-bud!AJ75/total!$P$2*total!$R$2</f>
        <v>0</v>
      </c>
      <c r="AK75" s="214">
        <f>fcst!AK75-bud!AK75/total!$P$2*total!$R$2</f>
        <v>0</v>
      </c>
      <c r="AL75" s="214">
        <f>fcst!AL75-bud!AL75/total!$P$2*total!$R$2</f>
        <v>0</v>
      </c>
      <c r="AM75" s="214">
        <f>fcst!AM75-bud!AM75/total!$P$2*total!$R$2</f>
        <v>0</v>
      </c>
      <c r="AN75" s="214">
        <f>fcst!AN75-bud!AN75/total!$P$2*total!$R$2</f>
        <v>0</v>
      </c>
      <c r="AO75" s="214">
        <f>fcst!AO75-bud!AO75/total!$P$2*total!$R$2</f>
        <v>0</v>
      </c>
      <c r="AP75" s="9">
        <f t="shared" si="9"/>
        <v>0</v>
      </c>
      <c r="AQ75" s="9">
        <f t="shared" si="10"/>
        <v>0</v>
      </c>
      <c r="AR75" s="9">
        <f t="shared" si="11"/>
        <v>0</v>
      </c>
    </row>
    <row r="76" spans="1:44">
      <c r="A76" t="str">
        <f>fcst!A76</f>
        <v>ИТК ООО</v>
      </c>
      <c r="B76">
        <f>'sales bud'!B75</f>
        <v>0</v>
      </c>
      <c r="C76" s="214">
        <f>fcst!C76-bud!C76/total!$P$2*total!$Q$2</f>
        <v>0</v>
      </c>
      <c r="D76" s="214">
        <f>fcst!D76-bud!D76/total!$P$2*total!$Q$2</f>
        <v>0</v>
      </c>
      <c r="E76" s="214">
        <f>fcst!E77-bud!E76/total!$P$2*total!$Q$2</f>
        <v>0</v>
      </c>
      <c r="F76" s="214">
        <f>fcst!F76-bud!F76/total!$P$2*total!$Q$2</f>
        <v>0</v>
      </c>
      <c r="G76" s="214">
        <f>fcst!G76-bud!G76/total!$P$2*total!$Q$2</f>
        <v>0</v>
      </c>
      <c r="H76" s="214">
        <f>fcst!H76-bud!H76/total!$P$2*total!$Q$2</f>
        <v>0</v>
      </c>
      <c r="I76" s="214">
        <f>fcst!I76-bud!I76/total!$P$2*total!$Q$2</f>
        <v>0</v>
      </c>
      <c r="J76" s="214">
        <f>fcst!J76-bud!J76/total!$P$2*total!$Q$2</f>
        <v>0</v>
      </c>
      <c r="K76" s="214">
        <f>fcst!K76-bud!K76/total!$P$2*total!$Q$2</f>
        <v>0</v>
      </c>
      <c r="L76" s="214">
        <f>fcst!L76-bud!L76/total!$P$2*total!$Q$2</f>
        <v>962050</v>
      </c>
      <c r="M76" s="214">
        <f>fcst!M76-bud!M76/total!$P$2*total!$Q$2</f>
        <v>354890.85</v>
      </c>
      <c r="N76" s="214">
        <f>fcst!N76-bud!N76/total!$P$2*total!$Q$2</f>
        <v>962050</v>
      </c>
      <c r="O76" s="214">
        <f>fcst!O76-bud!O76/total!$P$2*total!$Q$2</f>
        <v>0</v>
      </c>
      <c r="P76" s="214">
        <f>fcst!P76-bud!P76/total!$P$2*total!$Q$2</f>
        <v>0</v>
      </c>
      <c r="Q76" s="214">
        <f>fcst!Q76-bud!Q76/total!$P$2*total!$Q$2</f>
        <v>0</v>
      </c>
      <c r="R76" s="214">
        <f>fcst!R76-bud!R76/total!$P$2*total!$Q$2</f>
        <v>0</v>
      </c>
      <c r="S76" s="214">
        <f>fcst!S76-bud!S76/total!$P$2*total!$Q$2</f>
        <v>0</v>
      </c>
      <c r="T76" s="214">
        <f>fcst!T76-bud!T76/total!$P$2*total!$Q$2</f>
        <v>0</v>
      </c>
      <c r="U76" s="9">
        <f t="shared" si="6"/>
        <v>962050</v>
      </c>
      <c r="V76" s="9">
        <f t="shared" si="7"/>
        <v>354890.85</v>
      </c>
      <c r="W76" s="9">
        <f t="shared" si="8"/>
        <v>962050</v>
      </c>
      <c r="X76" s="214">
        <f>fcst!X76-bud!X76/total!$P$2*total!$R$2</f>
        <v>0</v>
      </c>
      <c r="Y76" s="214">
        <f>fcst!Y76-bud!Y76/total!$P$2*total!$R$2</f>
        <v>0</v>
      </c>
      <c r="Z76" s="214">
        <f>fcst!Z76-bud!Z76/total!$P$2*total!$R$2</f>
        <v>0</v>
      </c>
      <c r="AA76" s="214">
        <f>fcst!AA76-bud!AA76/total!$P$2*total!$R$2</f>
        <v>0</v>
      </c>
      <c r="AB76" s="214">
        <f>fcst!AB76-bud!AB76/total!$P$2*total!$R$2</f>
        <v>0</v>
      </c>
      <c r="AC76" s="214">
        <f>fcst!AC76-bud!AC76/total!$P$2*total!$R$2</f>
        <v>0</v>
      </c>
      <c r="AD76" s="214">
        <f>fcst!AD76-bud!AD76/total!$P$2*total!$R$2</f>
        <v>0</v>
      </c>
      <c r="AE76" s="214">
        <f>fcst!AE76-bud!AE76/total!$P$2*total!$R$2</f>
        <v>0</v>
      </c>
      <c r="AF76" s="214">
        <f>fcst!AF76-bud!AF76/total!$P$2*total!$R$2</f>
        <v>0</v>
      </c>
      <c r="AG76" s="214">
        <f>fcst!AG76-bud!AG76/total!$P$2*total!$R$2</f>
        <v>0</v>
      </c>
      <c r="AH76" s="214">
        <f>fcst!AH76-bud!AH76/total!$P$2*total!$R$2</f>
        <v>0</v>
      </c>
      <c r="AI76" s="214">
        <f>fcst!AI76-bud!AI76/total!$P$2*total!$R$2</f>
        <v>0</v>
      </c>
      <c r="AJ76" s="214">
        <f>fcst!AJ76-bud!AJ76/total!$P$2*total!$R$2</f>
        <v>0</v>
      </c>
      <c r="AK76" s="214">
        <f>fcst!AK76-bud!AK76/total!$P$2*total!$R$2</f>
        <v>0</v>
      </c>
      <c r="AL76" s="214">
        <f>fcst!AL76-bud!AL76/total!$P$2*total!$R$2</f>
        <v>0</v>
      </c>
      <c r="AM76" s="214">
        <f>fcst!AM76-bud!AM76/total!$P$2*total!$R$2</f>
        <v>0</v>
      </c>
      <c r="AN76" s="214">
        <f>fcst!AN76-bud!AN76/total!$P$2*total!$R$2</f>
        <v>0</v>
      </c>
      <c r="AO76" s="214">
        <f>fcst!AO76-bud!AO76/total!$P$2*total!$R$2</f>
        <v>0</v>
      </c>
      <c r="AP76" s="9">
        <f t="shared" si="9"/>
        <v>0</v>
      </c>
      <c r="AQ76" s="9">
        <f t="shared" si="10"/>
        <v>0</v>
      </c>
      <c r="AR76" s="9">
        <f t="shared" si="11"/>
        <v>0</v>
      </c>
    </row>
    <row r="77" spans="1:44">
      <c r="A77" t="str">
        <f>fcst!A77</f>
        <v>МИДГАРД ООО</v>
      </c>
      <c r="B77">
        <f>'sales bud'!B76</f>
        <v>0</v>
      </c>
      <c r="C77" s="214">
        <f>fcst!C77-bud!C77/total!$P$2*total!$Q$2</f>
        <v>0</v>
      </c>
      <c r="D77" s="214">
        <f>fcst!D77-bud!D77/total!$P$2*total!$Q$2</f>
        <v>0</v>
      </c>
      <c r="E77" s="214">
        <f>fcst!E78-bud!E77/total!$P$2*total!$Q$2</f>
        <v>0</v>
      </c>
      <c r="F77" s="214">
        <f>fcst!F77-bud!F77/total!$P$2*total!$Q$2</f>
        <v>0</v>
      </c>
      <c r="G77" s="214">
        <f>fcst!G77-bud!G77/total!$P$2*total!$Q$2</f>
        <v>0</v>
      </c>
      <c r="H77" s="214">
        <f>fcst!H77-bud!H77/total!$P$2*total!$Q$2</f>
        <v>0</v>
      </c>
      <c r="I77" s="214">
        <f>fcst!I77-bud!I77/total!$P$2*total!$Q$2</f>
        <v>0</v>
      </c>
      <c r="J77" s="214">
        <f>fcst!J77-bud!J77/total!$P$2*total!$Q$2</f>
        <v>0</v>
      </c>
      <c r="K77" s="214">
        <f>fcst!K77-bud!K77/total!$P$2*total!$Q$2</f>
        <v>0</v>
      </c>
      <c r="L77" s="214">
        <f>fcst!L77-bud!L77/total!$P$2*total!$Q$2</f>
        <v>277315</v>
      </c>
      <c r="M77" s="214">
        <f>fcst!M77-bud!M77/total!$P$2*total!$Q$2</f>
        <v>83673.34</v>
      </c>
      <c r="N77" s="214">
        <f>fcst!N77-bud!N77/total!$P$2*total!$Q$2</f>
        <v>277315</v>
      </c>
      <c r="O77" s="214">
        <f>fcst!O77-bud!O77/total!$P$2*total!$Q$2</f>
        <v>0</v>
      </c>
      <c r="P77" s="214">
        <f>fcst!P77-bud!P77/total!$P$2*total!$Q$2</f>
        <v>0</v>
      </c>
      <c r="Q77" s="214">
        <f>fcst!Q77-bud!Q77/total!$P$2*total!$Q$2</f>
        <v>0</v>
      </c>
      <c r="R77" s="214">
        <f>fcst!R77-bud!R77/total!$P$2*total!$Q$2</f>
        <v>0</v>
      </c>
      <c r="S77" s="214">
        <f>fcst!S77-bud!S77/total!$P$2*total!$Q$2</f>
        <v>0</v>
      </c>
      <c r="T77" s="214">
        <f>fcst!T77-bud!T77/total!$P$2*total!$Q$2</f>
        <v>0</v>
      </c>
      <c r="U77" s="9">
        <f t="shared" si="6"/>
        <v>277315</v>
      </c>
      <c r="V77" s="9">
        <f t="shared" si="7"/>
        <v>83673.34</v>
      </c>
      <c r="W77" s="9">
        <f t="shared" si="8"/>
        <v>277315</v>
      </c>
      <c r="X77" s="214">
        <f>fcst!X77-bud!X77/total!$P$2*total!$R$2</f>
        <v>59692.5</v>
      </c>
      <c r="Y77" s="214">
        <f>fcst!Y77-bud!Y77/total!$P$2*total!$R$2</f>
        <v>18526.370757311659</v>
      </c>
      <c r="Z77" s="214">
        <f>fcst!Z77-bud!Z77/total!$P$2*total!$R$2</f>
        <v>59692.5</v>
      </c>
      <c r="AA77" s="214">
        <f>fcst!AA77-bud!AA77/total!$P$2*total!$R$2</f>
        <v>238770</v>
      </c>
      <c r="AB77" s="214">
        <f>fcst!AB77-bud!AB77/total!$P$2*total!$R$2</f>
        <v>74105.483029246636</v>
      </c>
      <c r="AC77" s="214">
        <f>fcst!AC77-bud!AC77/total!$P$2*total!$R$2</f>
        <v>238770</v>
      </c>
      <c r="AD77" s="214">
        <f>fcst!AD77-bud!AD77/total!$P$2*total!$R$2</f>
        <v>368280</v>
      </c>
      <c r="AE77" s="214">
        <f>fcst!AE77-bud!AE77/total!$P$2*total!$R$2</f>
        <v>114300.65456301442</v>
      </c>
      <c r="AF77" s="214">
        <f>fcst!AF77-bud!AF77/total!$P$2*total!$R$2</f>
        <v>368280</v>
      </c>
      <c r="AG77" s="214">
        <f>fcst!AG77-bud!AG77/total!$P$2*total!$R$2</f>
        <v>0</v>
      </c>
      <c r="AH77" s="214">
        <f>fcst!AH77-bud!AH77/total!$P$2*total!$R$2</f>
        <v>0</v>
      </c>
      <c r="AI77" s="214">
        <f>fcst!AI77-bud!AI77/total!$P$2*total!$R$2</f>
        <v>0</v>
      </c>
      <c r="AJ77" s="214">
        <f>fcst!AJ77-bud!AJ77/total!$P$2*total!$R$2</f>
        <v>55440</v>
      </c>
      <c r="AK77" s="214">
        <f>fcst!AK77-bud!AK77/total!$P$2*total!$R$2</f>
        <v>17206.550149270988</v>
      </c>
      <c r="AL77" s="214">
        <f>fcst!AL77-bud!AL77/total!$P$2*total!$R$2</f>
        <v>55440</v>
      </c>
      <c r="AM77" s="214">
        <f>fcst!AM77-bud!AM77/total!$P$2*total!$R$2</f>
        <v>0</v>
      </c>
      <c r="AN77" s="214">
        <f>fcst!AN77-bud!AN77/total!$P$2*total!$R$2</f>
        <v>0</v>
      </c>
      <c r="AO77" s="214">
        <f>fcst!AO77-bud!AO77/total!$P$2*total!$R$2</f>
        <v>0</v>
      </c>
      <c r="AP77" s="9">
        <f t="shared" si="9"/>
        <v>722182.5</v>
      </c>
      <c r="AQ77" s="9">
        <f t="shared" si="10"/>
        <v>224139.05849884369</v>
      </c>
      <c r="AR77" s="9">
        <f t="shared" si="11"/>
        <v>722182.5</v>
      </c>
    </row>
    <row r="78" spans="1:44">
      <c r="A78" t="str">
        <f>fcst!A78</f>
        <v>ИП Пинкин Александр Александрович</v>
      </c>
      <c r="B78">
        <f>'sales bud'!B77</f>
        <v>0</v>
      </c>
      <c r="C78" s="214">
        <f>fcst!C78-bud!C78/total!$P$2*total!$Q$2</f>
        <v>0</v>
      </c>
      <c r="D78" s="214">
        <f>fcst!D78-bud!D78/total!$P$2*total!$Q$2</f>
        <v>0</v>
      </c>
      <c r="E78" s="214">
        <f>fcst!E79-bud!E78/total!$P$2*total!$Q$2</f>
        <v>0</v>
      </c>
      <c r="F78" s="214">
        <f>fcst!F78-bud!F78/total!$P$2*total!$Q$2</f>
        <v>0</v>
      </c>
      <c r="G78" s="214">
        <f>fcst!G78-bud!G78/total!$P$2*total!$Q$2</f>
        <v>0</v>
      </c>
      <c r="H78" s="214">
        <f>fcst!H78-bud!H78/total!$P$2*total!$Q$2</f>
        <v>0</v>
      </c>
      <c r="I78" s="214">
        <f>fcst!I78-bud!I78/total!$P$2*total!$Q$2</f>
        <v>0</v>
      </c>
      <c r="J78" s="214">
        <f>fcst!J78-bud!J78/total!$P$2*total!$Q$2</f>
        <v>0</v>
      </c>
      <c r="K78" s="214">
        <f>fcst!K78-bud!K78/total!$P$2*total!$Q$2</f>
        <v>0</v>
      </c>
      <c r="L78" s="214">
        <f>fcst!L78-bud!L78/total!$P$2*total!$Q$2</f>
        <v>0</v>
      </c>
      <c r="M78" s="214">
        <f>fcst!M78-bud!M78/total!$P$2*total!$Q$2</f>
        <v>0</v>
      </c>
      <c r="N78" s="214">
        <f>fcst!N78-bud!N78/total!$P$2*total!$Q$2</f>
        <v>0</v>
      </c>
      <c r="O78" s="214">
        <f>fcst!O78-bud!O78/total!$P$2*total!$Q$2</f>
        <v>99495</v>
      </c>
      <c r="P78" s="214">
        <f>fcst!P78-bud!P78/total!$P$2*total!$Q$2</f>
        <v>37791.96</v>
      </c>
      <c r="Q78" s="214">
        <f>fcst!Q78-bud!Q78/total!$P$2*total!$Q$2</f>
        <v>99495</v>
      </c>
      <c r="R78" s="214">
        <f>fcst!R78-bud!R78/total!$P$2*total!$Q$2</f>
        <v>0</v>
      </c>
      <c r="S78" s="214">
        <f>fcst!S78-bud!S78/total!$P$2*total!$Q$2</f>
        <v>0</v>
      </c>
      <c r="T78" s="214">
        <f>fcst!T78-bud!T78/total!$P$2*total!$Q$2</f>
        <v>0</v>
      </c>
      <c r="U78" s="9">
        <f t="shared" si="6"/>
        <v>99495</v>
      </c>
      <c r="V78" s="9">
        <f t="shared" si="7"/>
        <v>37791.96</v>
      </c>
      <c r="W78" s="9">
        <f t="shared" si="8"/>
        <v>99495</v>
      </c>
      <c r="X78" s="214">
        <f>fcst!X78-bud!X78/total!$P$2*total!$R$2</f>
        <v>0</v>
      </c>
      <c r="Y78" s="214">
        <f>fcst!Y78-bud!Y78/total!$P$2*total!$R$2</f>
        <v>0</v>
      </c>
      <c r="Z78" s="214">
        <f>fcst!Z78-bud!Z78/total!$P$2*total!$R$2</f>
        <v>0</v>
      </c>
      <c r="AA78" s="214">
        <f>fcst!AA78-bud!AA78/total!$P$2*total!$R$2</f>
        <v>0</v>
      </c>
      <c r="AB78" s="214">
        <f>fcst!AB78-bud!AB78/total!$P$2*total!$R$2</f>
        <v>0</v>
      </c>
      <c r="AC78" s="214">
        <f>fcst!AC78-bud!AC78/total!$P$2*total!$R$2</f>
        <v>0</v>
      </c>
      <c r="AD78" s="214">
        <f>fcst!AD78-bud!AD78/total!$P$2*total!$R$2</f>
        <v>0</v>
      </c>
      <c r="AE78" s="214">
        <f>fcst!AE78-bud!AE78/total!$P$2*total!$R$2</f>
        <v>0</v>
      </c>
      <c r="AF78" s="214">
        <f>fcst!AF78-bud!AF78/total!$P$2*total!$R$2</f>
        <v>0</v>
      </c>
      <c r="AG78" s="214">
        <f>fcst!AG78-bud!AG78/total!$P$2*total!$R$2</f>
        <v>0</v>
      </c>
      <c r="AH78" s="214">
        <f>fcst!AH78-bud!AH78/total!$P$2*total!$R$2</f>
        <v>0</v>
      </c>
      <c r="AI78" s="214">
        <f>fcst!AI78-bud!AI78/total!$P$2*total!$R$2</f>
        <v>0</v>
      </c>
      <c r="AJ78" s="214">
        <f>fcst!AJ78-bud!AJ78/total!$P$2*total!$R$2</f>
        <v>0</v>
      </c>
      <c r="AK78" s="214">
        <f>fcst!AK78-bud!AK78/total!$P$2*total!$R$2</f>
        <v>0</v>
      </c>
      <c r="AL78" s="214">
        <f>fcst!AL78-bud!AL78/total!$P$2*total!$R$2</f>
        <v>0</v>
      </c>
      <c r="AM78" s="214">
        <f>fcst!AM78-bud!AM78/total!$P$2*total!$R$2</f>
        <v>0</v>
      </c>
      <c r="AN78" s="214">
        <f>fcst!AN78-bud!AN78/total!$P$2*total!$R$2</f>
        <v>0</v>
      </c>
      <c r="AO78" s="214">
        <f>fcst!AO78-bud!AO78/total!$P$2*total!$R$2</f>
        <v>0</v>
      </c>
      <c r="AP78" s="9">
        <f t="shared" si="9"/>
        <v>0</v>
      </c>
      <c r="AQ78" s="9">
        <f t="shared" si="10"/>
        <v>0</v>
      </c>
      <c r="AR78" s="9">
        <f t="shared" si="11"/>
        <v>0</v>
      </c>
    </row>
    <row r="79" spans="1:44">
      <c r="A79" t="str">
        <f>fcst!A79</f>
        <v>ИП Исхакова Татьяна Алексеевна</v>
      </c>
      <c r="B79">
        <f>'sales bud'!B78</f>
        <v>0</v>
      </c>
      <c r="C79" s="214">
        <f>fcst!C79-bud!C79/total!$P$2*total!$Q$2</f>
        <v>0</v>
      </c>
      <c r="D79" s="214">
        <f>fcst!D79-bud!D79/total!$P$2*total!$Q$2</f>
        <v>0</v>
      </c>
      <c r="E79" s="214">
        <f>fcst!E80-bud!E79/total!$P$2*total!$Q$2</f>
        <v>0</v>
      </c>
      <c r="F79" s="214">
        <f>fcst!F79-bud!F79/total!$P$2*total!$Q$2</f>
        <v>0</v>
      </c>
      <c r="G79" s="214">
        <f>fcst!G79-bud!G79/total!$P$2*total!$Q$2</f>
        <v>0</v>
      </c>
      <c r="H79" s="214">
        <f>fcst!H79-bud!H79/total!$P$2*total!$Q$2</f>
        <v>0</v>
      </c>
      <c r="I79" s="214">
        <f>fcst!I79-bud!I79/total!$P$2*total!$Q$2</f>
        <v>0</v>
      </c>
      <c r="J79" s="214">
        <f>fcst!J79-bud!J79/total!$P$2*total!$Q$2</f>
        <v>0</v>
      </c>
      <c r="K79" s="214">
        <f>fcst!K79-bud!K79/total!$P$2*total!$Q$2</f>
        <v>0</v>
      </c>
      <c r="L79" s="214">
        <f>fcst!L79-bud!L79/total!$P$2*total!$Q$2</f>
        <v>0</v>
      </c>
      <c r="M79" s="214">
        <f>fcst!M79-bud!M79/total!$P$2*total!$Q$2</f>
        <v>0</v>
      </c>
      <c r="N79" s="214">
        <f>fcst!N79-bud!N79/total!$P$2*total!$Q$2</f>
        <v>0</v>
      </c>
      <c r="O79" s="214">
        <f>fcst!O79-bud!O79/total!$P$2*total!$Q$2</f>
        <v>0</v>
      </c>
      <c r="P79" s="214">
        <f>fcst!P79-bud!P79/total!$P$2*total!$Q$2</f>
        <v>0</v>
      </c>
      <c r="Q79" s="214">
        <f>fcst!Q79-bud!Q79/total!$P$2*total!$Q$2</f>
        <v>0</v>
      </c>
      <c r="R79" s="214">
        <f>fcst!R79-bud!R79/total!$P$2*total!$Q$2</f>
        <v>0</v>
      </c>
      <c r="S79" s="214">
        <f>fcst!S79-bud!S79/total!$P$2*total!$Q$2</f>
        <v>0</v>
      </c>
      <c r="T79" s="214">
        <f>fcst!T79-bud!T79/total!$P$2*total!$Q$2</f>
        <v>0</v>
      </c>
      <c r="U79" s="9">
        <f t="shared" si="6"/>
        <v>0</v>
      </c>
      <c r="V79" s="9">
        <f t="shared" si="7"/>
        <v>0</v>
      </c>
      <c r="W79" s="9">
        <f t="shared" si="8"/>
        <v>0</v>
      </c>
      <c r="X79" s="214">
        <f>fcst!X79-bud!X79/total!$P$2*total!$R$2</f>
        <v>57278.94545454545</v>
      </c>
      <c r="Y79" s="214">
        <f>fcst!Y79-bud!Y79/total!$P$2*total!$R$2</f>
        <v>20856.539602547695</v>
      </c>
      <c r="Z79" s="214">
        <f>fcst!Z79-bud!Z79/total!$P$2*total!$R$2</f>
        <v>57278.94545454545</v>
      </c>
      <c r="AA79" s="214">
        <f>fcst!AA79-bud!AA79/total!$P$2*total!$R$2</f>
        <v>229115.7818181818</v>
      </c>
      <c r="AB79" s="214">
        <f>fcst!AB79-bud!AB79/total!$P$2*total!$R$2</f>
        <v>83426.158410190779</v>
      </c>
      <c r="AC79" s="214">
        <f>fcst!AC79-bud!AC79/total!$P$2*total!$R$2</f>
        <v>229115.7818181818</v>
      </c>
      <c r="AD79" s="214">
        <f>fcst!AD79-bud!AD79/total!$P$2*total!$R$2</f>
        <v>255284.99999999997</v>
      </c>
      <c r="AE79" s="214">
        <f>fcst!AE79-bud!AE79/total!$P$2*total!$R$2</f>
        <v>92954.953520602314</v>
      </c>
      <c r="AF79" s="214">
        <f>fcst!AF79-bud!AF79/total!$P$2*total!$R$2</f>
        <v>255284.99999999997</v>
      </c>
      <c r="AG79" s="214">
        <f>fcst!AG79-bud!AG79/total!$P$2*total!$R$2</f>
        <v>0</v>
      </c>
      <c r="AH79" s="214">
        <f>fcst!AH79-bud!AH79/total!$P$2*total!$R$2</f>
        <v>0</v>
      </c>
      <c r="AI79" s="214">
        <f>fcst!AI79-bud!AI79/total!$P$2*total!$R$2</f>
        <v>0</v>
      </c>
      <c r="AJ79" s="214">
        <f>fcst!AJ79-bud!AJ79/total!$P$2*total!$R$2</f>
        <v>57173.399999999994</v>
      </c>
      <c r="AK79" s="214">
        <f>fcst!AK79-bud!AK79/total!$P$2*total!$R$2</f>
        <v>20818.108152123332</v>
      </c>
      <c r="AL79" s="214">
        <f>fcst!AL79-bud!AL79/total!$P$2*total!$R$2</f>
        <v>57173.399999999994</v>
      </c>
      <c r="AM79" s="214">
        <f>fcst!AM79-bud!AM79/total!$P$2*total!$R$2</f>
        <v>0</v>
      </c>
      <c r="AN79" s="214">
        <f>fcst!AN79-bud!AN79/total!$P$2*total!$R$2</f>
        <v>0</v>
      </c>
      <c r="AO79" s="214">
        <f>fcst!AO79-bud!AO79/total!$P$2*total!$R$2</f>
        <v>0</v>
      </c>
      <c r="AP79" s="9">
        <f t="shared" si="9"/>
        <v>598853.1272727272</v>
      </c>
      <c r="AQ79" s="9">
        <f t="shared" si="10"/>
        <v>218055.75968546415</v>
      </c>
      <c r="AR79" s="9">
        <f t="shared" si="11"/>
        <v>598853.1272727272</v>
      </c>
    </row>
    <row r="80" spans="1:44">
      <c r="A80" t="str">
        <f>fcst!A80</f>
        <v>Лестейт ООО</v>
      </c>
      <c r="B80">
        <f>'sales bud'!B79</f>
        <v>0</v>
      </c>
      <c r="C80" s="214">
        <f>fcst!C80-bud!C80/total!$P$2*total!$Q$2</f>
        <v>0</v>
      </c>
      <c r="D80" s="214">
        <f>fcst!D80-bud!D80/total!$P$2*total!$Q$2</f>
        <v>0</v>
      </c>
      <c r="E80" s="214">
        <f>fcst!E81-bud!E80/total!$P$2*total!$Q$2</f>
        <v>0</v>
      </c>
      <c r="F80" s="214">
        <f>fcst!F80-bud!F80/total!$P$2*total!$Q$2</f>
        <v>0</v>
      </c>
      <c r="G80" s="214">
        <f>fcst!G80-bud!G80/total!$P$2*total!$Q$2</f>
        <v>0</v>
      </c>
      <c r="H80" s="214">
        <f>fcst!H80-bud!H80/total!$P$2*total!$Q$2</f>
        <v>0</v>
      </c>
      <c r="I80" s="214">
        <f>fcst!I80-bud!I80/total!$P$2*total!$Q$2</f>
        <v>0</v>
      </c>
      <c r="J80" s="214">
        <f>fcst!J80-bud!J80/total!$P$2*total!$Q$2</f>
        <v>0</v>
      </c>
      <c r="K80" s="214">
        <f>fcst!K80-bud!K80/total!$P$2*total!$Q$2</f>
        <v>0</v>
      </c>
      <c r="L80" s="214">
        <f>fcst!L80-bud!L80/total!$P$2*total!$Q$2</f>
        <v>0</v>
      </c>
      <c r="M80" s="214">
        <f>fcst!M80-bud!M80/total!$P$2*total!$Q$2</f>
        <v>0</v>
      </c>
      <c r="N80" s="214">
        <f>fcst!N80-bud!N80/total!$P$2*total!$Q$2</f>
        <v>0</v>
      </c>
      <c r="O80" s="214">
        <f>fcst!O80-bud!O80/total!$P$2*total!$Q$2</f>
        <v>516240</v>
      </c>
      <c r="P80" s="214">
        <f>fcst!P80-bud!P80/total!$P$2*total!$Q$2</f>
        <v>170791.99</v>
      </c>
      <c r="Q80" s="214">
        <f>fcst!Q80-bud!Q80/total!$P$2*total!$Q$2</f>
        <v>516240</v>
      </c>
      <c r="R80" s="214">
        <f>fcst!R80-bud!R80/total!$P$2*total!$Q$2</f>
        <v>74058.240000000005</v>
      </c>
      <c r="S80" s="214">
        <f>fcst!S80-bud!S80/total!$P$2*total!$Q$2</f>
        <v>21287.42</v>
      </c>
      <c r="T80" s="214">
        <f>fcst!T80-bud!T80/total!$P$2*total!$Q$2</f>
        <v>74058.240000000005</v>
      </c>
      <c r="U80" s="9">
        <f t="shared" si="6"/>
        <v>590298.24</v>
      </c>
      <c r="V80" s="9">
        <f t="shared" si="7"/>
        <v>192079.40999999997</v>
      </c>
      <c r="W80" s="9">
        <f t="shared" si="8"/>
        <v>590298.24</v>
      </c>
      <c r="X80" s="214">
        <f>fcst!X80-bud!X80/total!$P$2*total!$R$2</f>
        <v>0</v>
      </c>
      <c r="Y80" s="214">
        <f>fcst!Y80-bud!Y80/total!$P$2*total!$R$2</f>
        <v>0</v>
      </c>
      <c r="Z80" s="214">
        <f>fcst!Z80-bud!Z80/total!$P$2*total!$R$2</f>
        <v>0</v>
      </c>
      <c r="AA80" s="214">
        <f>fcst!AA80-bud!AA80/total!$P$2*total!$R$2</f>
        <v>0</v>
      </c>
      <c r="AB80" s="214">
        <f>fcst!AB80-bud!AB80/total!$P$2*total!$R$2</f>
        <v>0</v>
      </c>
      <c r="AC80" s="214">
        <f>fcst!AC80-bud!AC80/total!$P$2*total!$R$2</f>
        <v>0</v>
      </c>
      <c r="AD80" s="214">
        <f>fcst!AD80-bud!AD80/total!$P$2*total!$R$2</f>
        <v>0</v>
      </c>
      <c r="AE80" s="214">
        <f>fcst!AE80-bud!AE80/total!$P$2*total!$R$2</f>
        <v>0</v>
      </c>
      <c r="AF80" s="214">
        <f>fcst!AF80-bud!AF80/total!$P$2*total!$R$2</f>
        <v>0</v>
      </c>
      <c r="AG80" s="214">
        <f>fcst!AG80-bud!AG80/total!$P$2*total!$R$2</f>
        <v>0</v>
      </c>
      <c r="AH80" s="214">
        <f>fcst!AH80-bud!AH80/total!$P$2*total!$R$2</f>
        <v>0</v>
      </c>
      <c r="AI80" s="214">
        <f>fcst!AI80-bud!AI80/total!$P$2*total!$R$2</f>
        <v>0</v>
      </c>
      <c r="AJ80" s="214">
        <f>fcst!AJ80-bud!AJ80/total!$P$2*total!$R$2</f>
        <v>0</v>
      </c>
      <c r="AK80" s="214">
        <f>fcst!AK80-bud!AK80/total!$P$2*total!$R$2</f>
        <v>0</v>
      </c>
      <c r="AL80" s="214">
        <f>fcst!AL80-bud!AL80/total!$P$2*total!$R$2</f>
        <v>0</v>
      </c>
      <c r="AM80" s="214">
        <f>fcst!AM80-bud!AM80/total!$P$2*total!$R$2</f>
        <v>0</v>
      </c>
      <c r="AN80" s="214">
        <f>fcst!AN80-bud!AN80/total!$P$2*total!$R$2</f>
        <v>0</v>
      </c>
      <c r="AO80" s="214">
        <f>fcst!AO80-bud!AO80/total!$P$2*total!$R$2</f>
        <v>0</v>
      </c>
      <c r="AP80" s="9">
        <f t="shared" si="9"/>
        <v>0</v>
      </c>
      <c r="AQ80" s="9">
        <f t="shared" si="10"/>
        <v>0</v>
      </c>
      <c r="AR80" s="9">
        <f t="shared" si="11"/>
        <v>0</v>
      </c>
    </row>
    <row r="81" spans="1:44">
      <c r="A81" t="str">
        <f>fcst!A81</f>
        <v>продажа Стока</v>
      </c>
      <c r="B81">
        <f>'sales bud'!B80</f>
        <v>0</v>
      </c>
      <c r="C81" s="214">
        <f>fcst!C81-bud!C81/total!$P$2*total!$Q$2</f>
        <v>0</v>
      </c>
      <c r="D81" s="214">
        <f>fcst!D81-bud!D81/total!$P$2*total!$Q$2</f>
        <v>0</v>
      </c>
      <c r="E81" s="214">
        <f>fcst!E82-bud!E81/total!$P$2*total!$Q$2</f>
        <v>0</v>
      </c>
      <c r="F81" s="214">
        <f>fcst!F81-bud!F81/total!$P$2*total!$Q$2</f>
        <v>0</v>
      </c>
      <c r="G81" s="214">
        <f>fcst!G81-bud!G81/total!$P$2*total!$Q$2</f>
        <v>0</v>
      </c>
      <c r="H81" s="214">
        <f>fcst!H81-bud!H81/total!$P$2*total!$Q$2</f>
        <v>0</v>
      </c>
      <c r="I81" s="214">
        <f>fcst!I81-bud!I81/total!$P$2*total!$Q$2</f>
        <v>0</v>
      </c>
      <c r="J81" s="214">
        <f>fcst!J81-bud!J81/total!$P$2*total!$Q$2</f>
        <v>0</v>
      </c>
      <c r="K81" s="214">
        <f>fcst!K81-bud!K81/total!$P$2*total!$Q$2</f>
        <v>0</v>
      </c>
      <c r="L81" s="214">
        <f>fcst!L81-bud!L81/total!$P$2*total!$Q$2</f>
        <v>0</v>
      </c>
      <c r="M81" s="214">
        <f>fcst!M81-bud!M81/total!$P$2*total!$Q$2</f>
        <v>0</v>
      </c>
      <c r="N81" s="214">
        <f>fcst!N81-bud!N81/total!$P$2*total!$Q$2</f>
        <v>0</v>
      </c>
      <c r="O81" s="214">
        <f>fcst!O81-bud!O81/total!$P$2*total!$Q$2</f>
        <v>0</v>
      </c>
      <c r="P81" s="214">
        <f>fcst!P81-bud!P81/total!$P$2*total!$Q$2</f>
        <v>0</v>
      </c>
      <c r="Q81" s="214">
        <f>fcst!Q81-bud!Q81/total!$P$2*total!$Q$2</f>
        <v>0</v>
      </c>
      <c r="R81" s="214">
        <f>fcst!R81-bud!R81/total!$P$2*total!$Q$2</f>
        <v>0</v>
      </c>
      <c r="S81" s="214">
        <f>fcst!S81-bud!S81/total!$P$2*total!$Q$2</f>
        <v>0</v>
      </c>
      <c r="T81" s="214">
        <f>fcst!T81-bud!T81/total!$P$2*total!$Q$2</f>
        <v>0</v>
      </c>
      <c r="U81" s="9">
        <f t="shared" si="6"/>
        <v>0</v>
      </c>
      <c r="V81" s="9">
        <f t="shared" si="7"/>
        <v>0</v>
      </c>
      <c r="W81" s="9">
        <f t="shared" si="8"/>
        <v>0</v>
      </c>
      <c r="X81" s="214">
        <f>fcst!X81-bud!X81/total!$P$2*total!$R$2</f>
        <v>3000000</v>
      </c>
      <c r="Y81" s="214">
        <f>fcst!Y81-bud!Y81/total!$P$2*total!$R$2</f>
        <v>-690000</v>
      </c>
      <c r="Z81" s="214">
        <f>fcst!Z81-bud!Z81/total!$P$2*total!$R$2</f>
        <v>3000000</v>
      </c>
      <c r="AA81" s="214">
        <f>fcst!AA81-bud!AA81/total!$P$2*total!$R$2</f>
        <v>0</v>
      </c>
      <c r="AB81" s="214">
        <f>fcst!AB81-bud!AB81/total!$P$2*total!$R$2</f>
        <v>0</v>
      </c>
      <c r="AC81" s="214">
        <f>fcst!AC81-bud!AC81/total!$P$2*total!$R$2</f>
        <v>0</v>
      </c>
      <c r="AD81" s="214">
        <f>fcst!AD81-bud!AD81/total!$P$2*total!$R$2</f>
        <v>0</v>
      </c>
      <c r="AE81" s="214">
        <f>fcst!AE81-bud!AE81/total!$P$2*total!$R$2</f>
        <v>0</v>
      </c>
      <c r="AF81" s="214">
        <f>fcst!AF81-bud!AF81/total!$P$2*total!$R$2</f>
        <v>0</v>
      </c>
      <c r="AG81" s="214">
        <f>fcst!AG81-bud!AG81/total!$P$2*total!$R$2</f>
        <v>0</v>
      </c>
      <c r="AH81" s="214">
        <f>fcst!AH81-bud!AH81/total!$P$2*total!$R$2</f>
        <v>0</v>
      </c>
      <c r="AI81" s="214">
        <f>fcst!AI81-bud!AI81/total!$P$2*total!$R$2</f>
        <v>0</v>
      </c>
      <c r="AJ81" s="214">
        <f>fcst!AJ81-bud!AJ81/total!$P$2*total!$R$2</f>
        <v>0</v>
      </c>
      <c r="AK81" s="214">
        <f>fcst!AK81-bud!AK81/total!$P$2*total!$R$2</f>
        <v>0</v>
      </c>
      <c r="AL81" s="214">
        <f>fcst!AL81-bud!AL81/total!$P$2*total!$R$2</f>
        <v>0</v>
      </c>
      <c r="AM81" s="214">
        <f>fcst!AM81-bud!AM81/total!$P$2*total!$R$2</f>
        <v>0</v>
      </c>
      <c r="AN81" s="214">
        <f>fcst!AN81-bud!AN81/total!$P$2*total!$R$2</f>
        <v>0</v>
      </c>
      <c r="AO81" s="214">
        <f>fcst!AO81-bud!AO81/total!$P$2*total!$R$2</f>
        <v>0</v>
      </c>
      <c r="AP81" s="9">
        <f t="shared" si="9"/>
        <v>3000000</v>
      </c>
      <c r="AQ81" s="9">
        <f t="shared" si="10"/>
        <v>-690000</v>
      </c>
      <c r="AR81" s="9">
        <f t="shared" si="11"/>
        <v>3000000</v>
      </c>
    </row>
    <row r="82" spans="1:44">
      <c r="A82" t="str">
        <f>fcst!A82</f>
        <v>ПАО Детский Мир</v>
      </c>
      <c r="B82">
        <f>'sales bud'!B81</f>
        <v>0</v>
      </c>
      <c r="C82" s="214">
        <f>fcst!C82-bud!C82/total!$P$2*total!$Q$2</f>
        <v>0</v>
      </c>
      <c r="D82" s="214">
        <f>fcst!D82-bud!D82/total!$P$2*total!$Q$2</f>
        <v>0</v>
      </c>
      <c r="E82" s="214">
        <f>fcst!E83-bud!E82/total!$P$2*total!$Q$2</f>
        <v>0</v>
      </c>
      <c r="F82" s="214">
        <f>fcst!F82-bud!F82/total!$P$2*total!$Q$2</f>
        <v>0</v>
      </c>
      <c r="G82" s="214">
        <f>fcst!G82-bud!G82/total!$P$2*total!$Q$2</f>
        <v>0</v>
      </c>
      <c r="H82" s="214">
        <f>fcst!H82-bud!H82/total!$P$2*total!$Q$2</f>
        <v>0</v>
      </c>
      <c r="I82" s="214">
        <f>fcst!I82-bud!I82/total!$P$2*total!$Q$2</f>
        <v>0</v>
      </c>
      <c r="J82" s="214">
        <f>fcst!J82-bud!J82/total!$P$2*total!$Q$2</f>
        <v>0</v>
      </c>
      <c r="K82" s="214">
        <f>fcst!K82-bud!K82/total!$P$2*total!$Q$2</f>
        <v>0</v>
      </c>
      <c r="L82" s="214">
        <f>fcst!L82-bud!L82/total!$P$2*total!$Q$2</f>
        <v>0</v>
      </c>
      <c r="M82" s="214">
        <f>fcst!M82-bud!M82/total!$P$2*total!$Q$2</f>
        <v>0</v>
      </c>
      <c r="N82" s="214">
        <f>fcst!N82-bud!N82/total!$P$2*total!$Q$2</f>
        <v>0</v>
      </c>
      <c r="O82" s="214">
        <f>fcst!O82-bud!O82/total!$P$2*total!$Q$2</f>
        <v>0</v>
      </c>
      <c r="P82" s="214">
        <f>fcst!P82-bud!P82/total!$P$2*total!$Q$2</f>
        <v>0</v>
      </c>
      <c r="Q82" s="214">
        <f>fcst!Q82-bud!Q82/total!$P$2*total!$Q$2</f>
        <v>0</v>
      </c>
      <c r="R82" s="214">
        <f>fcst!R82-bud!R82/total!$P$2*total!$Q$2</f>
        <v>0</v>
      </c>
      <c r="S82" s="214">
        <f>fcst!S82-bud!S82/total!$P$2*total!$Q$2</f>
        <v>0</v>
      </c>
      <c r="T82" s="214">
        <f>fcst!T82-bud!T82/total!$P$2*total!$Q$2</f>
        <v>0</v>
      </c>
      <c r="U82" s="9">
        <f t="shared" si="6"/>
        <v>0</v>
      </c>
      <c r="V82" s="9">
        <f t="shared" si="7"/>
        <v>0</v>
      </c>
      <c r="W82" s="9">
        <f t="shared" si="8"/>
        <v>0</v>
      </c>
      <c r="X82" s="214">
        <f>fcst!X82-bud!X82/total!$P$2*total!$R$2</f>
        <v>0</v>
      </c>
      <c r="Y82" s="214">
        <f>fcst!Y82-bud!Y82/total!$P$2*total!$R$2</f>
        <v>0</v>
      </c>
      <c r="Z82" s="214">
        <f>fcst!Z82-bud!Z82/total!$P$2*total!$R$2</f>
        <v>0</v>
      </c>
      <c r="AA82" s="214">
        <f>fcst!AA82-bud!AA82/total!$P$2*total!$R$2</f>
        <v>0</v>
      </c>
      <c r="AB82" s="214">
        <f>fcst!AB82-bud!AB82/total!$P$2*total!$R$2</f>
        <v>0</v>
      </c>
      <c r="AC82" s="214">
        <f>fcst!AC82-bud!AC82/total!$P$2*total!$R$2</f>
        <v>0</v>
      </c>
      <c r="AD82" s="214">
        <f>fcst!AD82-bud!AD82/total!$P$2*total!$R$2</f>
        <v>0</v>
      </c>
      <c r="AE82" s="214">
        <f>fcst!AE82-bud!AE82/total!$P$2*total!$R$2</f>
        <v>0</v>
      </c>
      <c r="AF82" s="214">
        <f>fcst!AF82-bud!AF82/total!$P$2*total!$R$2</f>
        <v>0</v>
      </c>
      <c r="AG82" s="214">
        <f>fcst!AG82-bud!AG82/total!$P$2*total!$R$2</f>
        <v>200000</v>
      </c>
      <c r="AH82" s="214">
        <f>fcst!AH82-bud!AH82/total!$P$2*total!$R$2</f>
        <v>50000</v>
      </c>
      <c r="AI82" s="214">
        <f>fcst!AI82-bud!AI82/total!$P$2*total!$R$2</f>
        <v>150000</v>
      </c>
      <c r="AJ82" s="214">
        <f>fcst!AJ82-bud!AJ82/total!$P$2*total!$R$2</f>
        <v>146667</v>
      </c>
      <c r="AK82" s="214">
        <f>fcst!AK82-bud!AK82/total!$P$2*total!$R$2</f>
        <v>36667</v>
      </c>
      <c r="AL82" s="214">
        <f>fcst!AL82-bud!AL82/total!$P$2*total!$R$2</f>
        <v>110000</v>
      </c>
      <c r="AM82" s="214">
        <f>fcst!AM82-bud!AM82/total!$P$2*total!$R$2</f>
        <v>100000</v>
      </c>
      <c r="AN82" s="214">
        <f>fcst!AN82-bud!AN82/total!$P$2*total!$R$2</f>
        <v>25000</v>
      </c>
      <c r="AO82" s="214">
        <f>fcst!AO82-bud!AO82/total!$P$2*total!$R$2</f>
        <v>75000</v>
      </c>
      <c r="AP82" s="9">
        <f t="shared" si="9"/>
        <v>446667</v>
      </c>
      <c r="AQ82" s="9">
        <f t="shared" si="10"/>
        <v>111667</v>
      </c>
      <c r="AR82" s="9">
        <f t="shared" si="11"/>
        <v>335000</v>
      </c>
    </row>
    <row r="83" spans="1:44">
      <c r="A83" t="str">
        <f>fcst!A83</f>
        <v>AliExpress Russia</v>
      </c>
      <c r="B83">
        <f>'sales bud'!B82</f>
        <v>0</v>
      </c>
      <c r="C83" s="214">
        <f>fcst!C83-bud!C83/total!$P$2*total!$Q$2</f>
        <v>0</v>
      </c>
      <c r="D83" s="214">
        <f>fcst!D83-bud!D83/total!$P$2*total!$Q$2</f>
        <v>0</v>
      </c>
      <c r="E83" s="214">
        <f>fcst!E84-bud!E83/total!$P$2*total!$Q$2</f>
        <v>0</v>
      </c>
      <c r="F83" s="214">
        <f>fcst!F83-bud!F83/total!$P$2*total!$Q$2</f>
        <v>0</v>
      </c>
      <c r="G83" s="214">
        <f>fcst!G83-bud!G83/total!$P$2*total!$Q$2</f>
        <v>0</v>
      </c>
      <c r="H83" s="214">
        <f>fcst!H83-bud!H83/total!$P$2*total!$Q$2</f>
        <v>0</v>
      </c>
      <c r="I83" s="214">
        <f>fcst!I83-bud!I83/total!$P$2*total!$Q$2</f>
        <v>0</v>
      </c>
      <c r="J83" s="214">
        <f>fcst!J83-bud!J83/total!$P$2*total!$Q$2</f>
        <v>0</v>
      </c>
      <c r="K83" s="214">
        <f>fcst!K83-bud!K83/total!$P$2*total!$Q$2</f>
        <v>0</v>
      </c>
      <c r="L83" s="214">
        <f>fcst!L83-bud!L83/total!$P$2*total!$Q$2</f>
        <v>0</v>
      </c>
      <c r="M83" s="214">
        <f>fcst!M83-bud!M83/total!$P$2*total!$Q$2</f>
        <v>0</v>
      </c>
      <c r="N83" s="214">
        <f>fcst!N83-bud!N83/total!$P$2*total!$Q$2</f>
        <v>0</v>
      </c>
      <c r="O83" s="214">
        <f>fcst!O83-bud!O83/total!$P$2*total!$Q$2</f>
        <v>0</v>
      </c>
      <c r="P83" s="214">
        <f>fcst!P83-bud!P83/total!$P$2*total!$Q$2</f>
        <v>0</v>
      </c>
      <c r="Q83" s="214">
        <f>fcst!Q83-bud!Q83/total!$P$2*total!$Q$2</f>
        <v>0</v>
      </c>
      <c r="R83" s="214">
        <f>fcst!R83-bud!R83/total!$P$2*total!$Q$2</f>
        <v>0</v>
      </c>
      <c r="S83" s="214">
        <f>fcst!S83-bud!S83/total!$P$2*total!$Q$2</f>
        <v>0</v>
      </c>
      <c r="T83" s="214">
        <f>fcst!T83-bud!T83/total!$P$2*total!$Q$2</f>
        <v>0</v>
      </c>
      <c r="U83" s="9">
        <f t="shared" si="6"/>
        <v>0</v>
      </c>
      <c r="V83" s="9">
        <f t="shared" si="7"/>
        <v>0</v>
      </c>
      <c r="W83" s="9">
        <f t="shared" si="8"/>
        <v>0</v>
      </c>
      <c r="X83" s="214">
        <f>fcst!X83-bud!X83/total!$P$2*total!$R$2</f>
        <v>0</v>
      </c>
      <c r="Y83" s="214">
        <f>fcst!Y83-bud!Y83/total!$P$2*total!$R$2</f>
        <v>0</v>
      </c>
      <c r="Z83" s="214">
        <f>fcst!Z83-bud!Z83/total!$P$2*total!$R$2</f>
        <v>0</v>
      </c>
      <c r="AA83" s="214">
        <f>fcst!AA83-bud!AA83/total!$P$2*total!$R$2</f>
        <v>0</v>
      </c>
      <c r="AB83" s="214">
        <f>fcst!AB83-bud!AB83/total!$P$2*total!$R$2</f>
        <v>0</v>
      </c>
      <c r="AC83" s="214">
        <f>fcst!AC83-bud!AC83/total!$P$2*total!$R$2</f>
        <v>0</v>
      </c>
      <c r="AD83" s="214">
        <f>fcst!AD83-bud!AD83/total!$P$2*total!$R$2</f>
        <v>0</v>
      </c>
      <c r="AE83" s="214">
        <f>fcst!AE83-bud!AE83/total!$P$2*total!$R$2</f>
        <v>0</v>
      </c>
      <c r="AF83" s="214">
        <f>fcst!AF83-bud!AF83/total!$P$2*total!$R$2</f>
        <v>0</v>
      </c>
      <c r="AG83" s="214">
        <f>fcst!AG83-bud!AG83/total!$P$2*total!$R$2</f>
        <v>0</v>
      </c>
      <c r="AH83" s="214">
        <f>fcst!AH83-bud!AH83/total!$P$2*total!$R$2</f>
        <v>0</v>
      </c>
      <c r="AI83" s="214">
        <f>fcst!AI83-bud!AI83/total!$P$2*total!$R$2</f>
        <v>0</v>
      </c>
      <c r="AJ83" s="214">
        <f>fcst!AJ83-bud!AJ83/total!$P$2*total!$R$2</f>
        <v>0</v>
      </c>
      <c r="AK83" s="214">
        <f>fcst!AK83-bud!AK83/total!$P$2*total!$R$2</f>
        <v>0</v>
      </c>
      <c r="AL83" s="214">
        <f>fcst!AL83-bud!AL83/total!$P$2*total!$R$2</f>
        <v>0</v>
      </c>
      <c r="AM83" s="214">
        <f>fcst!AM83-bud!AM83/total!$P$2*total!$R$2</f>
        <v>0</v>
      </c>
      <c r="AN83" s="214">
        <f>fcst!AN83-bud!AN83/total!$P$2*total!$R$2</f>
        <v>0</v>
      </c>
      <c r="AO83" s="214">
        <f>fcst!AO83-bud!AO83/total!$P$2*total!$R$2</f>
        <v>0</v>
      </c>
      <c r="AP83" s="9">
        <f t="shared" si="9"/>
        <v>0</v>
      </c>
      <c r="AQ83" s="9">
        <f t="shared" si="10"/>
        <v>0</v>
      </c>
      <c r="AR83" s="9">
        <f t="shared" si="11"/>
        <v>0</v>
      </c>
    </row>
    <row r="84" spans="1:44">
      <c r="A84" t="str">
        <f>fcst!A84</f>
        <v xml:space="preserve">ИП Гашокин Владимир Борисович </v>
      </c>
      <c r="B84">
        <f>'sales bud'!B83</f>
        <v>0</v>
      </c>
      <c r="C84" s="214">
        <f>fcst!C84-bud!C84/total!$P$2*total!$Q$2</f>
        <v>0</v>
      </c>
      <c r="D84" s="214">
        <f>fcst!D84-bud!D84/total!$P$2*total!$Q$2</f>
        <v>0</v>
      </c>
      <c r="E84" s="214">
        <f>fcst!E85-bud!E84/total!$P$2*total!$Q$2</f>
        <v>0</v>
      </c>
      <c r="F84" s="214">
        <f>fcst!F84-bud!F84/total!$P$2*total!$Q$2</f>
        <v>0</v>
      </c>
      <c r="G84" s="214">
        <f>fcst!G84-bud!G84/total!$P$2*total!$Q$2</f>
        <v>0</v>
      </c>
      <c r="H84" s="214">
        <f>fcst!H84-bud!H84/total!$P$2*total!$Q$2</f>
        <v>0</v>
      </c>
      <c r="I84" s="214">
        <f>fcst!I84-bud!I84/total!$P$2*total!$Q$2</f>
        <v>0</v>
      </c>
      <c r="J84" s="214">
        <f>fcst!J84-bud!J84/total!$P$2*total!$Q$2</f>
        <v>0</v>
      </c>
      <c r="K84" s="214">
        <f>fcst!K84-bud!K84/total!$P$2*total!$Q$2</f>
        <v>0</v>
      </c>
      <c r="L84" s="214">
        <f>fcst!L84-bud!L84/total!$P$2*total!$Q$2</f>
        <v>0</v>
      </c>
      <c r="M84" s="214">
        <f>fcst!M84-bud!M84/total!$P$2*total!$Q$2</f>
        <v>0</v>
      </c>
      <c r="N84" s="214">
        <f>fcst!N84-bud!N84/total!$P$2*total!$Q$2</f>
        <v>0</v>
      </c>
      <c r="O84" s="214">
        <f>fcst!O84-bud!O84/total!$P$2*total!$Q$2</f>
        <v>0</v>
      </c>
      <c r="P84" s="214">
        <f>fcst!P84-bud!P84/total!$P$2*total!$Q$2</f>
        <v>0</v>
      </c>
      <c r="Q84" s="214">
        <f>fcst!Q84-bud!Q84/total!$P$2*total!$Q$2</f>
        <v>0</v>
      </c>
      <c r="R84" s="214">
        <f>fcst!R84-bud!R84/total!$P$2*total!$Q$2</f>
        <v>154605</v>
      </c>
      <c r="S84" s="214">
        <f>fcst!S84-bud!S84/total!$P$2*total!$Q$2</f>
        <v>57342.64</v>
      </c>
      <c r="T84" s="214" t="e">
        <f>fcst!#REF!-bud!T84/total!$P$2*total!$Q$2</f>
        <v>#REF!</v>
      </c>
      <c r="U84" s="9">
        <f t="shared" si="6"/>
        <v>154605</v>
      </c>
      <c r="V84" s="9">
        <f t="shared" si="7"/>
        <v>57342.64</v>
      </c>
      <c r="W84" s="9" t="e">
        <f t="shared" si="8"/>
        <v>#REF!</v>
      </c>
      <c r="X84" s="214">
        <f>fcst!X84-bud!X84/total!$P$2*total!$R$2</f>
        <v>0</v>
      </c>
      <c r="Y84" s="214">
        <f>fcst!Y84-bud!Y84/total!$P$2*total!$R$2</f>
        <v>0</v>
      </c>
      <c r="Z84" s="214">
        <f>fcst!T84-bud!Z84/total!$P$2*total!$R$2</f>
        <v>154605</v>
      </c>
      <c r="AA84" s="214">
        <f>fcst!AA84-bud!AA84/total!$P$2*total!$R$2</f>
        <v>0</v>
      </c>
      <c r="AB84" s="214">
        <f>fcst!AB84-bud!AB84/total!$P$2*total!$R$2</f>
        <v>0</v>
      </c>
      <c r="AC84" s="214">
        <f>fcst!AC84-bud!AC84/total!$P$2*total!$R$2</f>
        <v>0</v>
      </c>
      <c r="AD84" s="214">
        <f>fcst!AD84-bud!AD84/total!$P$2*total!$R$2</f>
        <v>0</v>
      </c>
      <c r="AE84" s="214">
        <f>fcst!AE84-bud!AE84/total!$P$2*total!$R$2</f>
        <v>0</v>
      </c>
      <c r="AF84" s="214">
        <f>fcst!AF84-bud!AF84/total!$P$2*total!$R$2</f>
        <v>0</v>
      </c>
      <c r="AG84" s="214">
        <f>fcst!AG84-bud!AG84/total!$P$2*total!$R$2</f>
        <v>0</v>
      </c>
      <c r="AH84" s="214">
        <f>fcst!AH84-bud!AH84/total!$P$2*total!$R$2</f>
        <v>0</v>
      </c>
      <c r="AI84" s="214">
        <f>fcst!AI84-bud!AI84/total!$P$2*total!$R$2</f>
        <v>0</v>
      </c>
      <c r="AJ84" s="214">
        <f>fcst!AJ84-bud!AJ84/total!$P$2*total!$R$2</f>
        <v>0</v>
      </c>
      <c r="AK84" s="214">
        <f>fcst!AK84-bud!AK84/total!$P$2*total!$R$2</f>
        <v>0</v>
      </c>
      <c r="AL84" s="214">
        <f>fcst!AL84-bud!AL84/total!$P$2*total!$R$2</f>
        <v>0</v>
      </c>
      <c r="AM84" s="214">
        <f>fcst!AM84-bud!AM84/total!$P$2*total!$R$2</f>
        <v>0</v>
      </c>
      <c r="AN84" s="214">
        <f>fcst!AN84-bud!AN84/total!$P$2*total!$R$2</f>
        <v>0</v>
      </c>
      <c r="AO84" s="214">
        <f>fcst!AO84-bud!AO84/total!$P$2*total!$R$2</f>
        <v>0</v>
      </c>
      <c r="AP84" s="9">
        <f t="shared" si="9"/>
        <v>0</v>
      </c>
      <c r="AQ84" s="9">
        <f t="shared" si="10"/>
        <v>0</v>
      </c>
      <c r="AR84" s="9">
        <f t="shared" si="11"/>
        <v>154605</v>
      </c>
    </row>
    <row r="85" spans="1:44">
      <c r="A85" t="str">
        <f>fcst!A85</f>
        <v>ИП Кондратьева Светлана Ефимовна</v>
      </c>
      <c r="B85">
        <f>'sales bud'!B84</f>
        <v>0</v>
      </c>
      <c r="C85" s="214">
        <f>fcst!C85-bud!C85/total!$P$2*total!$Q$2</f>
        <v>0</v>
      </c>
      <c r="D85" s="214">
        <f>fcst!D85-bud!D85/total!$P$2*total!$Q$2</f>
        <v>0</v>
      </c>
      <c r="E85" s="214">
        <f>fcst!E86-bud!E85/total!$P$2*total!$Q$2</f>
        <v>0</v>
      </c>
      <c r="F85" s="214">
        <f>fcst!F85-bud!F85/total!$P$2*total!$Q$2</f>
        <v>0</v>
      </c>
      <c r="G85" s="214">
        <f>fcst!G85-bud!G85/total!$P$2*total!$Q$2</f>
        <v>0</v>
      </c>
      <c r="H85" s="214">
        <f>fcst!H85-bud!H85/total!$P$2*total!$Q$2</f>
        <v>0</v>
      </c>
      <c r="I85" s="214">
        <f>fcst!I85-bud!I85/total!$P$2*total!$Q$2</f>
        <v>0</v>
      </c>
      <c r="J85" s="214">
        <f>fcst!J85-bud!J85/total!$P$2*total!$Q$2</f>
        <v>0</v>
      </c>
      <c r="K85" s="214">
        <f>fcst!K85-bud!K85/total!$P$2*total!$Q$2</f>
        <v>0</v>
      </c>
      <c r="L85" s="214">
        <f>fcst!L85-bud!L85/total!$P$2*total!$Q$2</f>
        <v>0</v>
      </c>
      <c r="M85" s="214">
        <f>fcst!M85-bud!M85/total!$P$2*total!$Q$2</f>
        <v>0</v>
      </c>
      <c r="N85" s="214">
        <f>fcst!N85-bud!N85/total!$P$2*total!$Q$2</f>
        <v>0</v>
      </c>
      <c r="O85" s="214">
        <f>fcst!O85-bud!O85/total!$P$2*total!$Q$2</f>
        <v>0</v>
      </c>
      <c r="P85" s="214">
        <f>fcst!P85-bud!P85/total!$P$2*total!$Q$2</f>
        <v>0</v>
      </c>
      <c r="Q85" s="214">
        <f>fcst!Q85-bud!Q85/total!$P$2*total!$Q$2</f>
        <v>0</v>
      </c>
      <c r="R85" s="214">
        <f>fcst!R85-bud!R85/total!$P$2*total!$Q$2</f>
        <v>612546</v>
      </c>
      <c r="S85" s="214">
        <f>fcst!S85-bud!S85/total!$P$2*total!$Q$2</f>
        <v>202875.97</v>
      </c>
      <c r="T85" s="214">
        <f>fcst!T85-bud!T85/total!$P$2*total!$Q$2</f>
        <v>617746</v>
      </c>
      <c r="U85" s="9">
        <f t="shared" si="6"/>
        <v>612546</v>
      </c>
      <c r="V85" s="9">
        <f t="shared" si="7"/>
        <v>202875.97</v>
      </c>
      <c r="W85" s="9">
        <f t="shared" si="8"/>
        <v>617746</v>
      </c>
      <c r="X85" s="214">
        <f>fcst!X85-bud!X85/total!$P$2*total!$R$2</f>
        <v>0</v>
      </c>
      <c r="Y85" s="214">
        <f>fcst!Y85-bud!Y85/total!$P$2*total!$R$2</f>
        <v>0</v>
      </c>
      <c r="Z85" s="214">
        <f>fcst!Z85-bud!Z85/total!$P$2*total!$R$2</f>
        <v>0</v>
      </c>
      <c r="AA85" s="214">
        <f>fcst!AA85-bud!AA85/total!$P$2*total!$R$2</f>
        <v>0</v>
      </c>
      <c r="AB85" s="214">
        <f>fcst!AB85-bud!AB85/total!$P$2*total!$R$2</f>
        <v>0</v>
      </c>
      <c r="AC85" s="214">
        <f>fcst!AC85-bud!AC85/total!$P$2*total!$R$2</f>
        <v>0</v>
      </c>
      <c r="AD85" s="214">
        <f>fcst!AD85-bud!AD85/total!$P$2*total!$R$2</f>
        <v>0</v>
      </c>
      <c r="AE85" s="214">
        <f>fcst!AE85-bud!AE85/total!$P$2*total!$R$2</f>
        <v>0</v>
      </c>
      <c r="AF85" s="214">
        <f>fcst!AF85-bud!AF85/total!$P$2*total!$R$2</f>
        <v>0</v>
      </c>
      <c r="AG85" s="214">
        <f>fcst!AG85-bud!AG85/total!$P$2*total!$R$2</f>
        <v>0</v>
      </c>
      <c r="AH85" s="214">
        <f>fcst!AH85-bud!AH85/total!$P$2*total!$R$2</f>
        <v>0</v>
      </c>
      <c r="AI85" s="214">
        <f>fcst!AI85-bud!AI85/total!$P$2*total!$R$2</f>
        <v>0</v>
      </c>
      <c r="AJ85" s="214">
        <f>fcst!AJ85-bud!AJ85/total!$P$2*total!$R$2</f>
        <v>0</v>
      </c>
      <c r="AK85" s="214">
        <f>fcst!AK85-bud!AK85/total!$P$2*total!$R$2</f>
        <v>0</v>
      </c>
      <c r="AL85" s="214">
        <f>fcst!AL85-bud!AL85/total!$P$2*total!$R$2</f>
        <v>0</v>
      </c>
      <c r="AM85" s="214">
        <f>fcst!AM85-bud!AM85/total!$P$2*total!$R$2</f>
        <v>0</v>
      </c>
      <c r="AN85" s="214">
        <f>fcst!AN85-bud!AN85/total!$P$2*total!$R$2</f>
        <v>0</v>
      </c>
      <c r="AO85" s="214">
        <f>fcst!AO85-bud!AO85/total!$P$2*total!$R$2</f>
        <v>0</v>
      </c>
      <c r="AP85" s="9">
        <f t="shared" si="9"/>
        <v>0</v>
      </c>
      <c r="AQ85" s="9">
        <f t="shared" si="10"/>
        <v>0</v>
      </c>
      <c r="AR85" s="9">
        <f t="shared" si="11"/>
        <v>0</v>
      </c>
    </row>
    <row r="86" spans="1:44">
      <c r="A86">
        <f>fcst!A86</f>
        <v>0</v>
      </c>
      <c r="B86">
        <f>'sales bud'!B85</f>
        <v>0</v>
      </c>
      <c r="C86" s="214">
        <f>fcst!C86-bud!C86/total!$P$2*total!$Q$2</f>
        <v>0</v>
      </c>
      <c r="D86" s="214">
        <f>fcst!D86-bud!D86/total!$P$2*total!$Q$2</f>
        <v>0</v>
      </c>
      <c r="E86" s="214">
        <f>fcst!E87-bud!E86/total!$P$2*total!$Q$2</f>
        <v>0</v>
      </c>
      <c r="F86" s="214">
        <f>fcst!F86-bud!F86/total!$P$2*total!$Q$2</f>
        <v>0</v>
      </c>
      <c r="G86" s="214">
        <f>fcst!G86-bud!G86/total!$P$2*total!$Q$2</f>
        <v>0</v>
      </c>
      <c r="H86" s="214">
        <f>fcst!H86-bud!H86/total!$P$2*total!$Q$2</f>
        <v>0</v>
      </c>
      <c r="I86" s="214">
        <f>fcst!I86-bud!I86/total!$P$2*total!$Q$2</f>
        <v>0</v>
      </c>
      <c r="J86" s="214">
        <f>fcst!J86-bud!J86/total!$P$2*total!$Q$2</f>
        <v>0</v>
      </c>
      <c r="K86" s="214">
        <f>fcst!K86-bud!K86/total!$P$2*total!$Q$2</f>
        <v>0</v>
      </c>
      <c r="L86" s="214">
        <f>fcst!L86-bud!L86/total!$P$2*total!$Q$2</f>
        <v>0</v>
      </c>
      <c r="M86" s="214">
        <f>fcst!M86-bud!M86/total!$P$2*total!$Q$2</f>
        <v>0</v>
      </c>
      <c r="N86" s="214">
        <f>fcst!N86-bud!N86/total!$P$2*total!$Q$2</f>
        <v>0</v>
      </c>
      <c r="O86" s="214">
        <f>fcst!O86-bud!O86/total!$P$2*total!$Q$2</f>
        <v>0</v>
      </c>
      <c r="P86" s="214">
        <f>fcst!P86-bud!P86/total!$P$2*total!$Q$2</f>
        <v>0</v>
      </c>
      <c r="Q86" s="214">
        <f>fcst!Q86-bud!Q86/total!$P$2*total!$Q$2</f>
        <v>0</v>
      </c>
      <c r="R86" s="214">
        <f>fcst!R86-bud!R86/total!$P$2*total!$Q$2</f>
        <v>0</v>
      </c>
      <c r="S86" s="214">
        <f>fcst!S86-bud!S86/total!$P$2*total!$Q$2</f>
        <v>0</v>
      </c>
      <c r="T86" s="214">
        <f>fcst!T86-bud!T86/total!$P$2*total!$Q$2</f>
        <v>0</v>
      </c>
      <c r="U86" s="9">
        <f t="shared" si="6"/>
        <v>0</v>
      </c>
      <c r="V86" s="9">
        <f t="shared" si="7"/>
        <v>0</v>
      </c>
      <c r="W86" s="9">
        <f t="shared" si="8"/>
        <v>0</v>
      </c>
      <c r="X86" s="214">
        <f>fcst!X86-bud!X86/total!$P$2*total!$R$2</f>
        <v>0</v>
      </c>
      <c r="Y86" s="214">
        <f>fcst!Y86-bud!Y86/total!$P$2*total!$R$2</f>
        <v>0</v>
      </c>
      <c r="Z86" s="214">
        <f>fcst!Z86-bud!Z86/total!$P$2*total!$R$2</f>
        <v>0</v>
      </c>
      <c r="AA86" s="214">
        <f>fcst!AA86-bud!AA86/total!$P$2*total!$R$2</f>
        <v>0</v>
      </c>
      <c r="AB86" s="214">
        <f>fcst!AB86-bud!AB86/total!$P$2*total!$R$2</f>
        <v>0</v>
      </c>
      <c r="AC86" s="214">
        <f>fcst!AC86-bud!AC86/total!$P$2*total!$R$2</f>
        <v>0</v>
      </c>
      <c r="AD86" s="214">
        <f>fcst!AD86-bud!AD86/total!$P$2*total!$R$2</f>
        <v>0</v>
      </c>
      <c r="AE86" s="214">
        <f>fcst!AE86-bud!AE86/total!$P$2*total!$R$2</f>
        <v>0</v>
      </c>
      <c r="AF86" s="214">
        <f>fcst!AF86-bud!AF86/total!$P$2*total!$R$2</f>
        <v>0</v>
      </c>
      <c r="AG86" s="214">
        <f>fcst!AG86-bud!AG86/total!$P$2*total!$R$2</f>
        <v>0</v>
      </c>
      <c r="AH86" s="214">
        <f>fcst!AH86-bud!AH86/total!$P$2*total!$R$2</f>
        <v>0</v>
      </c>
      <c r="AI86" s="214">
        <f>fcst!AI86-bud!AI86/total!$P$2*total!$R$2</f>
        <v>0</v>
      </c>
      <c r="AJ86" s="214">
        <f>fcst!AJ86-bud!AJ86/total!$P$2*total!$R$2</f>
        <v>0</v>
      </c>
      <c r="AK86" s="214">
        <f>fcst!AK86-bud!AK86/total!$P$2*total!$R$2</f>
        <v>0</v>
      </c>
      <c r="AL86" s="214">
        <f>fcst!AL86-bud!AL86/total!$P$2*total!$R$2</f>
        <v>0</v>
      </c>
      <c r="AM86" s="214">
        <f>fcst!AM86-bud!AM86/total!$P$2*total!$R$2</f>
        <v>0</v>
      </c>
      <c r="AN86" s="214">
        <f>fcst!AN86-bud!AN86/total!$P$2*total!$R$2</f>
        <v>0</v>
      </c>
      <c r="AO86" s="214">
        <f>fcst!AO86-bud!AO86/total!$P$2*total!$R$2</f>
        <v>0</v>
      </c>
      <c r="AP86" s="9">
        <f t="shared" si="9"/>
        <v>0</v>
      </c>
      <c r="AQ86" s="9">
        <f t="shared" si="10"/>
        <v>0</v>
      </c>
      <c r="AR86" s="9">
        <f t="shared" si="11"/>
        <v>0</v>
      </c>
    </row>
    <row r="87" spans="1:44">
      <c r="A87">
        <f>fcst!A87</f>
        <v>0</v>
      </c>
      <c r="B87">
        <f>'sales bud'!B86</f>
        <v>0</v>
      </c>
      <c r="C87" s="214">
        <f>fcst!C87-bud!C87/total!$P$2*total!$Q$2</f>
        <v>0</v>
      </c>
      <c r="D87" s="214">
        <f>fcst!D87-bud!D87/total!$P$2*total!$Q$2</f>
        <v>0</v>
      </c>
      <c r="E87" s="214">
        <f>fcst!E88-bud!E87/total!$P$2*total!$Q$2</f>
        <v>0</v>
      </c>
      <c r="F87" s="214">
        <f>fcst!F87-bud!F87/total!$P$2*total!$Q$2</f>
        <v>0</v>
      </c>
      <c r="G87" s="214">
        <f>fcst!G87-bud!G87/total!$P$2*total!$Q$2</f>
        <v>0</v>
      </c>
      <c r="H87" s="214">
        <f>fcst!H87-bud!H87/total!$P$2*total!$Q$2</f>
        <v>0</v>
      </c>
      <c r="I87" s="214">
        <f>fcst!I87-bud!I87/total!$P$2*total!$Q$2</f>
        <v>0</v>
      </c>
      <c r="J87" s="214">
        <f>fcst!J87-bud!J87/total!$P$2*total!$Q$2</f>
        <v>0</v>
      </c>
      <c r="K87" s="214">
        <f>fcst!K87-bud!K87/total!$P$2*total!$Q$2</f>
        <v>0</v>
      </c>
      <c r="L87" s="214">
        <f>fcst!L87-bud!L87/total!$P$2*total!$Q$2</f>
        <v>0</v>
      </c>
      <c r="M87" s="214">
        <f>fcst!M87-bud!M87/total!$P$2*total!$Q$2</f>
        <v>0</v>
      </c>
      <c r="N87" s="214">
        <f>fcst!N87-bud!N87/total!$P$2*total!$Q$2</f>
        <v>0</v>
      </c>
      <c r="O87" s="214">
        <f>fcst!O87-bud!O87/total!$P$2*total!$Q$2</f>
        <v>0</v>
      </c>
      <c r="P87" s="214">
        <f>fcst!P87-bud!P87/total!$P$2*total!$Q$2</f>
        <v>0</v>
      </c>
      <c r="Q87" s="214">
        <f>fcst!Q87-bud!Q87/total!$P$2*total!$Q$2</f>
        <v>0</v>
      </c>
      <c r="R87" s="214">
        <f>fcst!R87-bud!R87/total!$P$2*total!$Q$2</f>
        <v>0</v>
      </c>
      <c r="S87" s="214">
        <f>fcst!S87-bud!S87/total!$P$2*total!$Q$2</f>
        <v>0</v>
      </c>
      <c r="T87" s="214">
        <f>fcst!T87-bud!T87/total!$P$2*total!$Q$2</f>
        <v>0</v>
      </c>
      <c r="U87" s="9">
        <f t="shared" si="6"/>
        <v>0</v>
      </c>
      <c r="V87" s="9">
        <f t="shared" si="7"/>
        <v>0</v>
      </c>
      <c r="W87" s="9">
        <f t="shared" si="8"/>
        <v>0</v>
      </c>
      <c r="X87" s="214">
        <f>fcst!X87-bud!X87/total!$P$2*total!$R$2</f>
        <v>0</v>
      </c>
      <c r="Y87" s="214">
        <f>fcst!Y87-bud!Y87/total!$P$2*total!$R$2</f>
        <v>0</v>
      </c>
      <c r="Z87" s="214">
        <f>fcst!Z87-bud!Z87/total!$P$2*total!$R$2</f>
        <v>0</v>
      </c>
      <c r="AA87" s="214">
        <f>fcst!AA87-bud!AA87/total!$P$2*total!$R$2</f>
        <v>0</v>
      </c>
      <c r="AB87" s="214">
        <f>fcst!AB87-bud!AB87/total!$P$2*total!$R$2</f>
        <v>0</v>
      </c>
      <c r="AC87" s="214">
        <f>fcst!AC87-bud!AC87/total!$P$2*total!$R$2</f>
        <v>0</v>
      </c>
      <c r="AD87" s="214">
        <f>fcst!AD87-bud!AD87/total!$P$2*total!$R$2</f>
        <v>0</v>
      </c>
      <c r="AE87" s="214">
        <f>fcst!AE87-bud!AE87/total!$P$2*total!$R$2</f>
        <v>0</v>
      </c>
      <c r="AF87" s="214">
        <f>fcst!AF87-bud!AF87/total!$P$2*total!$R$2</f>
        <v>0</v>
      </c>
      <c r="AG87" s="214">
        <f>fcst!AG87-bud!AG87/total!$P$2*total!$R$2</f>
        <v>0</v>
      </c>
      <c r="AH87" s="214">
        <f>fcst!AH87-bud!AH87/total!$P$2*total!$R$2</f>
        <v>0</v>
      </c>
      <c r="AI87" s="214">
        <f>fcst!AI87-bud!AI87/total!$P$2*total!$R$2</f>
        <v>0</v>
      </c>
      <c r="AJ87" s="214">
        <f>fcst!AJ87-bud!AJ87/total!$P$2*total!$R$2</f>
        <v>0</v>
      </c>
      <c r="AK87" s="214">
        <f>fcst!AK87-bud!AK87/total!$P$2*total!$R$2</f>
        <v>0</v>
      </c>
      <c r="AL87" s="214">
        <f>fcst!AL87-bud!AL87/total!$P$2*total!$R$2</f>
        <v>0</v>
      </c>
      <c r="AM87" s="214">
        <f>fcst!AM87-bud!AM87/total!$P$2*total!$R$2</f>
        <v>0</v>
      </c>
      <c r="AN87" s="214">
        <f>fcst!AN87-bud!AN87/total!$P$2*total!$R$2</f>
        <v>0</v>
      </c>
      <c r="AO87" s="214">
        <f>fcst!AO87-bud!AO87/total!$P$2*total!$R$2</f>
        <v>0</v>
      </c>
      <c r="AP87" s="9">
        <f t="shared" si="9"/>
        <v>0</v>
      </c>
      <c r="AQ87" s="9">
        <f t="shared" si="10"/>
        <v>0</v>
      </c>
      <c r="AR87" s="9">
        <f t="shared" si="11"/>
        <v>0</v>
      </c>
    </row>
    <row r="88" spans="1:44">
      <c r="A88">
        <f>fcst!A88</f>
        <v>0</v>
      </c>
      <c r="B88">
        <f>'sales bud'!B87</f>
        <v>0</v>
      </c>
      <c r="C88" s="214">
        <f>fcst!C88-bud!C88/total!$P$2*total!$Q$2</f>
        <v>0</v>
      </c>
      <c r="D88" s="214">
        <f>fcst!D88-bud!D88/total!$P$2*total!$Q$2</f>
        <v>0</v>
      </c>
      <c r="E88" s="214">
        <f>fcst!E89-bud!E88/total!$P$2*total!$Q$2</f>
        <v>0</v>
      </c>
      <c r="F88" s="214">
        <f>fcst!F88-bud!F88/total!$P$2*total!$Q$2</f>
        <v>0</v>
      </c>
      <c r="G88" s="214">
        <f>fcst!G88-bud!G88/total!$P$2*total!$Q$2</f>
        <v>0</v>
      </c>
      <c r="H88" s="214">
        <f>fcst!H88-bud!H88/total!$P$2*total!$Q$2</f>
        <v>0</v>
      </c>
      <c r="I88" s="214">
        <f>fcst!I88-bud!I88/total!$P$2*total!$Q$2</f>
        <v>0</v>
      </c>
      <c r="J88" s="214">
        <f>fcst!J88-bud!J88/total!$P$2*total!$Q$2</f>
        <v>0</v>
      </c>
      <c r="K88" s="214">
        <f>fcst!K88-bud!K88/total!$P$2*total!$Q$2</f>
        <v>0</v>
      </c>
      <c r="L88" s="214">
        <f>fcst!L88-bud!L88/total!$P$2*total!$Q$2</f>
        <v>0</v>
      </c>
      <c r="M88" s="214">
        <f>fcst!M88-bud!M88/total!$P$2*total!$Q$2</f>
        <v>0</v>
      </c>
      <c r="N88" s="214">
        <f>fcst!N88-bud!N88/total!$P$2*total!$Q$2</f>
        <v>0</v>
      </c>
      <c r="O88" s="214">
        <f>fcst!O88-bud!O88/total!$P$2*total!$Q$2</f>
        <v>0</v>
      </c>
      <c r="P88" s="214">
        <f>fcst!P88-bud!P88/total!$P$2*total!$Q$2</f>
        <v>0</v>
      </c>
      <c r="Q88" s="214">
        <f>fcst!Q88-bud!Q88/total!$P$2*total!$Q$2</f>
        <v>0</v>
      </c>
      <c r="R88" s="214">
        <f>fcst!R88-bud!R88/total!$P$2*total!$Q$2</f>
        <v>0</v>
      </c>
      <c r="S88" s="214">
        <f>fcst!S88-bud!S88/total!$P$2*total!$Q$2</f>
        <v>0</v>
      </c>
      <c r="T88" s="214">
        <f>fcst!T88-bud!T88/total!$P$2*total!$Q$2</f>
        <v>0</v>
      </c>
      <c r="U88" s="9">
        <f t="shared" si="6"/>
        <v>0</v>
      </c>
      <c r="V88" s="9">
        <f t="shared" si="7"/>
        <v>0</v>
      </c>
      <c r="W88" s="9">
        <f t="shared" si="8"/>
        <v>0</v>
      </c>
      <c r="X88" s="214">
        <f>fcst!X88-bud!X88/total!$P$2*total!$R$2</f>
        <v>0</v>
      </c>
      <c r="Y88" s="214">
        <f>fcst!Y88-bud!Y88/total!$P$2*total!$R$2</f>
        <v>0</v>
      </c>
      <c r="Z88" s="214">
        <f>fcst!Z88-bud!Z88/total!$P$2*total!$R$2</f>
        <v>0</v>
      </c>
      <c r="AA88" s="214">
        <f>fcst!AA88-bud!AA88/total!$P$2*total!$R$2</f>
        <v>0</v>
      </c>
      <c r="AB88" s="214">
        <f>fcst!AB88-bud!AB88/total!$P$2*total!$R$2</f>
        <v>0</v>
      </c>
      <c r="AC88" s="214">
        <f>fcst!AC88-bud!AC88/total!$P$2*total!$R$2</f>
        <v>0</v>
      </c>
      <c r="AD88" s="214">
        <f>fcst!AD88-bud!AD88/total!$P$2*total!$R$2</f>
        <v>0</v>
      </c>
      <c r="AE88" s="214">
        <f>fcst!AE88-bud!AE88/total!$P$2*total!$R$2</f>
        <v>0</v>
      </c>
      <c r="AF88" s="214">
        <f>fcst!AF88-bud!AF88/total!$P$2*total!$R$2</f>
        <v>0</v>
      </c>
      <c r="AG88" s="214">
        <f>fcst!AG88-bud!AG88/total!$P$2*total!$R$2</f>
        <v>0</v>
      </c>
      <c r="AH88" s="214">
        <f>fcst!AH88-bud!AH88/total!$P$2*total!$R$2</f>
        <v>0</v>
      </c>
      <c r="AI88" s="214">
        <f>fcst!AI88-bud!AI88/total!$P$2*total!$R$2</f>
        <v>0</v>
      </c>
      <c r="AJ88" s="214">
        <f>fcst!AJ88-bud!AJ88/total!$P$2*total!$R$2</f>
        <v>0</v>
      </c>
      <c r="AK88" s="214">
        <f>fcst!AK88-bud!AK88/total!$P$2*total!$R$2</f>
        <v>0</v>
      </c>
      <c r="AL88" s="214">
        <f>fcst!AL88-bud!AL88/total!$P$2*total!$R$2</f>
        <v>0</v>
      </c>
      <c r="AM88" s="214">
        <f>fcst!AM88-bud!AM88/total!$P$2*total!$R$2</f>
        <v>0</v>
      </c>
      <c r="AN88" s="214">
        <f>fcst!AN88-bud!AN88/total!$P$2*total!$R$2</f>
        <v>0</v>
      </c>
      <c r="AO88" s="214">
        <f>fcst!AO88-bud!AO88/total!$P$2*total!$R$2</f>
        <v>0</v>
      </c>
      <c r="AP88" s="9">
        <f t="shared" si="9"/>
        <v>0</v>
      </c>
      <c r="AQ88" s="9">
        <f t="shared" si="10"/>
        <v>0</v>
      </c>
      <c r="AR88" s="9">
        <f t="shared" si="11"/>
        <v>0</v>
      </c>
    </row>
    <row r="89" spans="1:44">
      <c r="A89">
        <f>fcst!A89</f>
        <v>0</v>
      </c>
      <c r="B89">
        <f>'sales bud'!B88</f>
        <v>0</v>
      </c>
      <c r="C89" s="214">
        <f>fcst!C89-bud!C89/total!$P$2*total!$Q$2</f>
        <v>0</v>
      </c>
      <c r="D89" s="214">
        <f>fcst!D89-bud!D89/total!$P$2*total!$Q$2</f>
        <v>0</v>
      </c>
      <c r="E89" s="214">
        <f>fcst!E90-bud!E89/total!$P$2*total!$Q$2</f>
        <v>0</v>
      </c>
      <c r="F89" s="214">
        <f>fcst!F89-bud!F89/total!$P$2*total!$Q$2</f>
        <v>0</v>
      </c>
      <c r="G89" s="214">
        <f>fcst!G89-bud!G89/total!$P$2*total!$Q$2</f>
        <v>0</v>
      </c>
      <c r="H89" s="214">
        <f>fcst!H89-bud!H89/total!$P$2*total!$Q$2</f>
        <v>0</v>
      </c>
      <c r="I89" s="214">
        <f>fcst!I89-bud!I89/total!$P$2*total!$Q$2</f>
        <v>0</v>
      </c>
      <c r="J89" s="214">
        <f>fcst!J89-bud!J89/total!$P$2*total!$Q$2</f>
        <v>0</v>
      </c>
      <c r="K89" s="214">
        <f>fcst!K89-bud!K89/total!$P$2*total!$Q$2</f>
        <v>0</v>
      </c>
      <c r="L89" s="214">
        <f>fcst!L89-bud!L89/total!$P$2*total!$Q$2</f>
        <v>0</v>
      </c>
      <c r="M89" s="214">
        <f>fcst!M89-bud!M89/total!$P$2*total!$Q$2</f>
        <v>0</v>
      </c>
      <c r="N89" s="214">
        <f>fcst!N89-bud!N89/total!$P$2*total!$Q$2</f>
        <v>0</v>
      </c>
      <c r="O89" s="214">
        <f>fcst!O89-bud!O89/total!$P$2*total!$Q$2</f>
        <v>0</v>
      </c>
      <c r="P89" s="214">
        <f>fcst!P89-bud!P89/total!$P$2*total!$Q$2</f>
        <v>0</v>
      </c>
      <c r="Q89" s="214">
        <f>fcst!Q89-bud!Q89/total!$P$2*total!$Q$2</f>
        <v>0</v>
      </c>
      <c r="R89" s="214">
        <f>fcst!R89-bud!R89/total!$P$2*total!$Q$2</f>
        <v>0</v>
      </c>
      <c r="S89" s="214">
        <f>fcst!S89-bud!S89/total!$P$2*total!$Q$2</f>
        <v>0</v>
      </c>
      <c r="T89" s="214">
        <f>fcst!T89-bud!T89/total!$P$2*total!$Q$2</f>
        <v>0</v>
      </c>
      <c r="U89" s="9">
        <f t="shared" si="6"/>
        <v>0</v>
      </c>
      <c r="V89" s="9">
        <f t="shared" si="7"/>
        <v>0</v>
      </c>
      <c r="W89" s="9">
        <f t="shared" si="8"/>
        <v>0</v>
      </c>
      <c r="X89" s="214">
        <f>fcst!X89-bud!X89/total!$P$2*total!$R$2</f>
        <v>0</v>
      </c>
      <c r="Y89" s="214">
        <f>fcst!Y89-bud!Y89/total!$P$2*total!$R$2</f>
        <v>0</v>
      </c>
      <c r="Z89" s="214">
        <f>fcst!Z89-bud!Z89/total!$P$2*total!$R$2</f>
        <v>0</v>
      </c>
      <c r="AA89" s="214">
        <f>fcst!AA89-bud!AA89/total!$P$2*total!$R$2</f>
        <v>0</v>
      </c>
      <c r="AB89" s="214">
        <f>fcst!AB89-bud!AB89/total!$P$2*total!$R$2</f>
        <v>0</v>
      </c>
      <c r="AC89" s="214">
        <f>fcst!AC89-bud!AC89/total!$P$2*total!$R$2</f>
        <v>0</v>
      </c>
      <c r="AD89" s="214">
        <f>fcst!AD89-bud!AD89/total!$P$2*total!$R$2</f>
        <v>0</v>
      </c>
      <c r="AE89" s="214">
        <f>fcst!AE89-bud!AE89/total!$P$2*total!$R$2</f>
        <v>0</v>
      </c>
      <c r="AF89" s="214">
        <f>fcst!AF89-bud!AF89/total!$P$2*total!$R$2</f>
        <v>0</v>
      </c>
      <c r="AG89" s="214">
        <f>fcst!AG89-bud!AG89/total!$P$2*total!$R$2</f>
        <v>0</v>
      </c>
      <c r="AH89" s="214">
        <f>fcst!AH89-bud!AH89/total!$P$2*total!$R$2</f>
        <v>0</v>
      </c>
      <c r="AI89" s="214">
        <f>fcst!AI89-bud!AI89/total!$P$2*total!$R$2</f>
        <v>0</v>
      </c>
      <c r="AJ89" s="214">
        <f>fcst!AJ89-bud!AJ89/total!$P$2*total!$R$2</f>
        <v>0</v>
      </c>
      <c r="AK89" s="214">
        <f>fcst!AK89-bud!AK89/total!$P$2*total!$R$2</f>
        <v>0</v>
      </c>
      <c r="AL89" s="214">
        <f>fcst!AL89-bud!AL89/total!$P$2*total!$R$2</f>
        <v>0</v>
      </c>
      <c r="AM89" s="214">
        <f>fcst!AM89-bud!AM89/total!$P$2*total!$R$2</f>
        <v>0</v>
      </c>
      <c r="AN89" s="214">
        <f>fcst!AN89-bud!AN89/total!$P$2*total!$R$2</f>
        <v>0</v>
      </c>
      <c r="AO89" s="214">
        <f>fcst!AO89-bud!AO89/total!$P$2*total!$R$2</f>
        <v>0</v>
      </c>
      <c r="AP89" s="9">
        <f t="shared" si="9"/>
        <v>0</v>
      </c>
      <c r="AQ89" s="9">
        <f t="shared" si="10"/>
        <v>0</v>
      </c>
      <c r="AR89" s="9">
        <f t="shared" si="11"/>
        <v>0</v>
      </c>
    </row>
    <row r="90" spans="1:44">
      <c r="A90">
        <f>fcst!A90</f>
        <v>0</v>
      </c>
      <c r="B90">
        <f>'sales bud'!B89</f>
        <v>0</v>
      </c>
      <c r="C90" s="214">
        <f>fcst!C90-bud!C90/total!$P$2*total!$Q$2</f>
        <v>0</v>
      </c>
      <c r="D90" s="214">
        <f>fcst!D90-bud!D90/total!$P$2*total!$Q$2</f>
        <v>0</v>
      </c>
      <c r="E90" s="214">
        <f>fcst!E91-bud!E90/total!$P$2*total!$Q$2</f>
        <v>0</v>
      </c>
      <c r="F90" s="214">
        <f>fcst!F90-bud!F90/total!$P$2*total!$Q$2</f>
        <v>0</v>
      </c>
      <c r="G90" s="214">
        <f>fcst!G90-bud!G90/total!$P$2*total!$Q$2</f>
        <v>0</v>
      </c>
      <c r="H90" s="214">
        <f>fcst!H90-bud!H90/total!$P$2*total!$Q$2</f>
        <v>0</v>
      </c>
      <c r="I90" s="214">
        <f>fcst!I90-bud!I90/total!$P$2*total!$Q$2</f>
        <v>0</v>
      </c>
      <c r="J90" s="214">
        <f>fcst!J90-bud!J90/total!$P$2*total!$Q$2</f>
        <v>0</v>
      </c>
      <c r="K90" s="214">
        <f>fcst!K90-bud!K90/total!$P$2*total!$Q$2</f>
        <v>0</v>
      </c>
      <c r="L90" s="214">
        <f>fcst!L90-bud!L90/total!$P$2*total!$Q$2</f>
        <v>0</v>
      </c>
      <c r="M90" s="214">
        <f>fcst!M90-bud!M90/total!$P$2*total!$Q$2</f>
        <v>0</v>
      </c>
      <c r="N90" s="214">
        <f>fcst!N90-bud!N90/total!$P$2*total!$Q$2</f>
        <v>0</v>
      </c>
      <c r="O90" s="214">
        <f>fcst!O90-bud!O90/total!$P$2*total!$Q$2</f>
        <v>0</v>
      </c>
      <c r="P90" s="214">
        <f>fcst!P90-bud!P90/total!$P$2*total!$Q$2</f>
        <v>0</v>
      </c>
      <c r="Q90" s="214">
        <f>fcst!Q90-bud!Q90/total!$P$2*total!$Q$2</f>
        <v>0</v>
      </c>
      <c r="R90" s="214">
        <f>fcst!R90-bud!R90/total!$P$2*total!$Q$2</f>
        <v>0</v>
      </c>
      <c r="S90" s="214">
        <f>fcst!S90-bud!S90/total!$P$2*total!$Q$2</f>
        <v>0</v>
      </c>
      <c r="T90" s="214">
        <f>fcst!T90-bud!T90/total!$P$2*total!$Q$2</f>
        <v>0</v>
      </c>
      <c r="U90" s="9">
        <f t="shared" si="6"/>
        <v>0</v>
      </c>
      <c r="V90" s="9">
        <f t="shared" si="7"/>
        <v>0</v>
      </c>
      <c r="W90" s="9">
        <f t="shared" si="8"/>
        <v>0</v>
      </c>
      <c r="X90" s="214">
        <f>fcst!X90-bud!X90/total!$P$2*total!$R$2</f>
        <v>0</v>
      </c>
      <c r="Y90" s="214">
        <f>fcst!Y90-bud!Y90/total!$P$2*total!$R$2</f>
        <v>0</v>
      </c>
      <c r="Z90" s="214">
        <f>fcst!Z90-bud!Z90/total!$P$2*total!$R$2</f>
        <v>0</v>
      </c>
      <c r="AA90" s="214">
        <f>fcst!AA90-bud!AA90/total!$P$2*total!$R$2</f>
        <v>0</v>
      </c>
      <c r="AB90" s="214">
        <f>fcst!AB90-bud!AB90/total!$P$2*total!$R$2</f>
        <v>0</v>
      </c>
      <c r="AC90" s="214">
        <f>fcst!AC90-bud!AC90/total!$P$2*total!$R$2</f>
        <v>0</v>
      </c>
      <c r="AD90" s="214">
        <f>fcst!AD90-bud!AD90/total!$P$2*total!$R$2</f>
        <v>0</v>
      </c>
      <c r="AE90" s="214">
        <f>fcst!AE90-bud!AE90/total!$P$2*total!$R$2</f>
        <v>0</v>
      </c>
      <c r="AF90" s="214">
        <f>fcst!AF90-bud!AF90/total!$P$2*total!$R$2</f>
        <v>0</v>
      </c>
      <c r="AG90" s="214">
        <f>fcst!AG90-bud!AG90/total!$P$2*total!$R$2</f>
        <v>0</v>
      </c>
      <c r="AH90" s="214">
        <f>fcst!AH90-bud!AH90/total!$P$2*total!$R$2</f>
        <v>0</v>
      </c>
      <c r="AI90" s="214">
        <f>fcst!AI90-bud!AI90/total!$P$2*total!$R$2</f>
        <v>0</v>
      </c>
      <c r="AJ90" s="214">
        <f>fcst!AJ90-bud!AJ90/total!$P$2*total!$R$2</f>
        <v>0</v>
      </c>
      <c r="AK90" s="214">
        <f>fcst!AK90-bud!AK90/total!$P$2*total!$R$2</f>
        <v>0</v>
      </c>
      <c r="AL90" s="214">
        <f>fcst!AL90-bud!AL90/total!$P$2*total!$R$2</f>
        <v>0</v>
      </c>
      <c r="AM90" s="214">
        <f>fcst!AM90-bud!AM90/total!$P$2*total!$R$2</f>
        <v>0</v>
      </c>
      <c r="AN90" s="214">
        <f>fcst!AN90-bud!AN90/total!$P$2*total!$R$2</f>
        <v>0</v>
      </c>
      <c r="AO90" s="214">
        <f>fcst!AO90-bud!AO90/total!$P$2*total!$R$2</f>
        <v>0</v>
      </c>
      <c r="AP90" s="9">
        <f t="shared" si="9"/>
        <v>0</v>
      </c>
      <c r="AQ90" s="9">
        <f t="shared" si="10"/>
        <v>0</v>
      </c>
      <c r="AR90" s="9">
        <f t="shared" si="11"/>
        <v>0</v>
      </c>
    </row>
    <row r="91" spans="1:44">
      <c r="A91">
        <f>fcst!A91</f>
        <v>0</v>
      </c>
      <c r="B91">
        <f>'sales bud'!B90</f>
        <v>0</v>
      </c>
      <c r="C91" s="214">
        <f>fcst!C91-bud!C91/total!$P$2*total!$Q$2</f>
        <v>0</v>
      </c>
      <c r="D91" s="214">
        <f>fcst!D91-bud!D91/total!$P$2*total!$Q$2</f>
        <v>0</v>
      </c>
      <c r="E91" s="214">
        <f>fcst!E92-bud!E91/total!$P$2*total!$Q$2</f>
        <v>0</v>
      </c>
      <c r="F91" s="214">
        <f>fcst!F91-bud!F91/total!$P$2*total!$Q$2</f>
        <v>0</v>
      </c>
      <c r="G91" s="214">
        <f>fcst!G91-bud!G91/total!$P$2*total!$Q$2</f>
        <v>0</v>
      </c>
      <c r="H91" s="214">
        <f>fcst!H91-bud!H91/total!$P$2*total!$Q$2</f>
        <v>0</v>
      </c>
      <c r="I91" s="214">
        <f>fcst!I91-bud!I91/total!$P$2*total!$Q$2</f>
        <v>0</v>
      </c>
      <c r="J91" s="214">
        <f>fcst!J91-bud!J91/total!$P$2*total!$Q$2</f>
        <v>0</v>
      </c>
      <c r="K91" s="214">
        <f>fcst!K91-bud!K91/total!$P$2*total!$Q$2</f>
        <v>0</v>
      </c>
      <c r="L91" s="214">
        <f>fcst!L91-bud!L91/total!$P$2*total!$Q$2</f>
        <v>0</v>
      </c>
      <c r="M91" s="214">
        <f>fcst!M91-bud!M91/total!$P$2*total!$Q$2</f>
        <v>0</v>
      </c>
      <c r="N91" s="214">
        <f>fcst!N91-bud!N91/total!$P$2*total!$Q$2</f>
        <v>0</v>
      </c>
      <c r="O91" s="214">
        <f>fcst!O91-bud!O91/total!$P$2*total!$Q$2</f>
        <v>0</v>
      </c>
      <c r="P91" s="214">
        <f>fcst!P91-bud!P91/total!$P$2*total!$Q$2</f>
        <v>0</v>
      </c>
      <c r="Q91" s="214">
        <f>fcst!Q91-bud!Q91/total!$P$2*total!$Q$2</f>
        <v>0</v>
      </c>
      <c r="R91" s="214">
        <f>fcst!R91-bud!R91/total!$P$2*total!$Q$2</f>
        <v>0</v>
      </c>
      <c r="S91" s="214">
        <f>fcst!S91-bud!S91/total!$P$2*total!$Q$2</f>
        <v>0</v>
      </c>
      <c r="T91" s="214">
        <f>fcst!T91-bud!T91/total!$P$2*total!$Q$2</f>
        <v>0</v>
      </c>
      <c r="U91" s="9">
        <f t="shared" si="6"/>
        <v>0</v>
      </c>
      <c r="V91" s="9">
        <f t="shared" si="7"/>
        <v>0</v>
      </c>
      <c r="W91" s="9">
        <f t="shared" si="8"/>
        <v>0</v>
      </c>
      <c r="X91" s="214">
        <f>fcst!X91-bud!X91/total!$P$2*total!$R$2</f>
        <v>0</v>
      </c>
      <c r="Y91" s="214">
        <f>fcst!Y91-bud!Y91/total!$P$2*total!$R$2</f>
        <v>0</v>
      </c>
      <c r="Z91" s="214">
        <f>fcst!Z91-bud!Z91/total!$P$2*total!$R$2</f>
        <v>0</v>
      </c>
      <c r="AA91" s="214">
        <f>fcst!AA91-bud!AA91/total!$P$2*total!$R$2</f>
        <v>0</v>
      </c>
      <c r="AB91" s="214">
        <f>fcst!AB91-bud!AB91/total!$P$2*total!$R$2</f>
        <v>0</v>
      </c>
      <c r="AC91" s="214">
        <f>fcst!AC91-bud!AC91/total!$P$2*total!$R$2</f>
        <v>0</v>
      </c>
      <c r="AD91" s="214">
        <f>fcst!AD91-bud!AD91/total!$P$2*total!$R$2</f>
        <v>0</v>
      </c>
      <c r="AE91" s="214">
        <f>fcst!AE91-bud!AE91/total!$P$2*total!$R$2</f>
        <v>0</v>
      </c>
      <c r="AF91" s="214">
        <f>fcst!AF91-bud!AF91/total!$P$2*total!$R$2</f>
        <v>0</v>
      </c>
      <c r="AG91" s="214">
        <f>fcst!AG91-bud!AG91/total!$P$2*total!$R$2</f>
        <v>0</v>
      </c>
      <c r="AH91" s="214">
        <f>fcst!AH91-bud!AH91/total!$P$2*total!$R$2</f>
        <v>0</v>
      </c>
      <c r="AI91" s="214">
        <f>fcst!AI91-bud!AI91/total!$P$2*total!$R$2</f>
        <v>0</v>
      </c>
      <c r="AJ91" s="214">
        <f>fcst!AJ91-bud!AJ91/total!$P$2*total!$R$2</f>
        <v>0</v>
      </c>
      <c r="AK91" s="214">
        <f>fcst!AK91-bud!AK91/total!$P$2*total!$R$2</f>
        <v>0</v>
      </c>
      <c r="AL91" s="214">
        <f>fcst!AL91-bud!AL91/total!$P$2*total!$R$2</f>
        <v>0</v>
      </c>
      <c r="AM91" s="214">
        <f>fcst!AM91-bud!AM91/total!$P$2*total!$R$2</f>
        <v>0</v>
      </c>
      <c r="AN91" s="214">
        <f>fcst!AN91-bud!AN91/total!$P$2*total!$R$2</f>
        <v>0</v>
      </c>
      <c r="AO91" s="214">
        <f>fcst!AO91-bud!AO91/total!$P$2*total!$R$2</f>
        <v>0</v>
      </c>
      <c r="AP91" s="9">
        <f t="shared" si="9"/>
        <v>0</v>
      </c>
      <c r="AQ91" s="9">
        <f t="shared" si="10"/>
        <v>0</v>
      </c>
      <c r="AR91" s="9">
        <f t="shared" si="11"/>
        <v>0</v>
      </c>
    </row>
    <row r="92" spans="1:44">
      <c r="A92">
        <f>fcst!A92</f>
        <v>0</v>
      </c>
      <c r="B92">
        <f>'sales bud'!B91</f>
        <v>0</v>
      </c>
      <c r="C92" s="214">
        <f>fcst!C92-bud!C92/total!$P$2*total!$Q$2</f>
        <v>0</v>
      </c>
      <c r="D92" s="214">
        <f>fcst!D92-bud!D92/total!$P$2*total!$Q$2</f>
        <v>0</v>
      </c>
      <c r="E92" s="214">
        <f>fcst!E93-bud!E92/total!$P$2*total!$Q$2</f>
        <v>0</v>
      </c>
      <c r="F92" s="214">
        <f>fcst!F92-bud!F92/total!$P$2*total!$Q$2</f>
        <v>0</v>
      </c>
      <c r="G92" s="214">
        <f>fcst!G92-bud!G92/total!$P$2*total!$Q$2</f>
        <v>0</v>
      </c>
      <c r="H92" s="214">
        <f>fcst!H92-bud!H92/total!$P$2*total!$Q$2</f>
        <v>0</v>
      </c>
      <c r="I92" s="214">
        <f>fcst!I92-bud!I92/total!$P$2*total!$Q$2</f>
        <v>0</v>
      </c>
      <c r="J92" s="214">
        <f>fcst!J92-bud!J92/total!$P$2*total!$Q$2</f>
        <v>0</v>
      </c>
      <c r="K92" s="214">
        <f>fcst!K92-bud!K92/total!$P$2*total!$Q$2</f>
        <v>0</v>
      </c>
      <c r="L92" s="214">
        <f>fcst!L92-bud!L92/total!$P$2*total!$Q$2</f>
        <v>0</v>
      </c>
      <c r="M92" s="214">
        <f>fcst!M92-bud!M92/total!$P$2*total!$Q$2</f>
        <v>0</v>
      </c>
      <c r="N92" s="214">
        <f>fcst!N92-bud!N92/total!$P$2*total!$Q$2</f>
        <v>0</v>
      </c>
      <c r="O92" s="214">
        <f>fcst!O92-bud!O92/total!$P$2*total!$Q$2</f>
        <v>0</v>
      </c>
      <c r="P92" s="214">
        <f>fcst!P92-bud!P92/total!$P$2*total!$Q$2</f>
        <v>0</v>
      </c>
      <c r="Q92" s="214">
        <f>fcst!Q92-bud!Q92/total!$P$2*total!$Q$2</f>
        <v>0</v>
      </c>
      <c r="R92" s="214">
        <f>fcst!R92-bud!R92/total!$P$2*total!$Q$2</f>
        <v>0</v>
      </c>
      <c r="S92" s="214">
        <f>fcst!S92-bud!S92/total!$P$2*total!$Q$2</f>
        <v>0</v>
      </c>
      <c r="T92" s="214">
        <f>fcst!T92-bud!T92/total!$P$2*total!$Q$2</f>
        <v>0</v>
      </c>
      <c r="U92" s="9">
        <f t="shared" si="6"/>
        <v>0</v>
      </c>
      <c r="V92" s="9">
        <f t="shared" si="7"/>
        <v>0</v>
      </c>
      <c r="W92" s="9">
        <f t="shared" si="8"/>
        <v>0</v>
      </c>
      <c r="X92" s="214">
        <f>fcst!X92-bud!X92/total!$P$2*total!$R$2</f>
        <v>0</v>
      </c>
      <c r="Y92" s="214">
        <f>fcst!Y92-bud!Y92/total!$P$2*total!$R$2</f>
        <v>0</v>
      </c>
      <c r="Z92" s="214">
        <f>fcst!Z92-bud!Z92/total!$P$2*total!$R$2</f>
        <v>0</v>
      </c>
      <c r="AA92" s="214">
        <f>fcst!AA92-bud!AA92/total!$P$2*total!$R$2</f>
        <v>0</v>
      </c>
      <c r="AB92" s="214">
        <f>fcst!AB92-bud!AB92/total!$P$2*total!$R$2</f>
        <v>0</v>
      </c>
      <c r="AC92" s="214">
        <f>fcst!AC92-bud!AC92/total!$P$2*total!$R$2</f>
        <v>0</v>
      </c>
      <c r="AD92" s="214">
        <f>fcst!AD92-bud!AD92/total!$P$2*total!$R$2</f>
        <v>0</v>
      </c>
      <c r="AE92" s="214">
        <f>fcst!AE92-bud!AE92/total!$P$2*total!$R$2</f>
        <v>0</v>
      </c>
      <c r="AF92" s="214">
        <f>fcst!AF92-bud!AF92/total!$P$2*total!$R$2</f>
        <v>0</v>
      </c>
      <c r="AG92" s="214">
        <f>fcst!AG92-bud!AG92/total!$P$2*total!$R$2</f>
        <v>0</v>
      </c>
      <c r="AH92" s="214">
        <f>fcst!AH92-bud!AH92/total!$P$2*total!$R$2</f>
        <v>0</v>
      </c>
      <c r="AI92" s="214">
        <f>fcst!AI92-bud!AI92/total!$P$2*total!$R$2</f>
        <v>0</v>
      </c>
      <c r="AJ92" s="214">
        <f>fcst!AJ92-bud!AJ92/total!$P$2*total!$R$2</f>
        <v>0</v>
      </c>
      <c r="AK92" s="214">
        <f>fcst!AK92-bud!AK92/total!$P$2*total!$R$2</f>
        <v>0</v>
      </c>
      <c r="AL92" s="214">
        <f>fcst!AL92-bud!AL92/total!$P$2*total!$R$2</f>
        <v>0</v>
      </c>
      <c r="AM92" s="214">
        <f>fcst!AM92-bud!AM92/total!$P$2*total!$R$2</f>
        <v>0</v>
      </c>
      <c r="AN92" s="214">
        <f>fcst!AN92-bud!AN92/total!$P$2*total!$R$2</f>
        <v>0</v>
      </c>
      <c r="AO92" s="214">
        <f>fcst!AO92-bud!AO92/total!$P$2*total!$R$2</f>
        <v>0</v>
      </c>
      <c r="AP92" s="9">
        <f t="shared" si="9"/>
        <v>0</v>
      </c>
      <c r="AQ92" s="9">
        <f t="shared" si="10"/>
        <v>0</v>
      </c>
      <c r="AR92" s="9">
        <f t="shared" si="11"/>
        <v>0</v>
      </c>
    </row>
    <row r="93" spans="1:44">
      <c r="A93">
        <f>fcst!A93</f>
        <v>0</v>
      </c>
      <c r="B93">
        <f>'sales bud'!B92</f>
        <v>0</v>
      </c>
      <c r="C93" s="214">
        <f>fcst!C93-bud!C93/total!$P$2*total!$Q$2</f>
        <v>0</v>
      </c>
      <c r="D93" s="214">
        <f>fcst!D93-bud!D93/total!$P$2*total!$Q$2</f>
        <v>0</v>
      </c>
      <c r="E93" s="214">
        <f>fcst!E94-bud!E93/total!$P$2*total!$Q$2</f>
        <v>0</v>
      </c>
      <c r="F93" s="214">
        <f>fcst!F93-bud!F93/total!$P$2*total!$Q$2</f>
        <v>0</v>
      </c>
      <c r="G93" s="214">
        <f>fcst!G93-bud!G93/total!$P$2*total!$Q$2</f>
        <v>0</v>
      </c>
      <c r="H93" s="214">
        <f>fcst!H93-bud!H93/total!$P$2*total!$Q$2</f>
        <v>0</v>
      </c>
      <c r="I93" s="214">
        <f>fcst!I93-bud!I93/total!$P$2*total!$Q$2</f>
        <v>0</v>
      </c>
      <c r="J93" s="214">
        <f>fcst!J93-bud!J93/total!$P$2*total!$Q$2</f>
        <v>0</v>
      </c>
      <c r="K93" s="214">
        <f>fcst!K93-bud!K93/total!$P$2*total!$Q$2</f>
        <v>0</v>
      </c>
      <c r="L93" s="214">
        <f>fcst!L93-bud!L93/total!$P$2*total!$Q$2</f>
        <v>0</v>
      </c>
      <c r="M93" s="214">
        <f>fcst!M93-bud!M93/total!$P$2*total!$Q$2</f>
        <v>0</v>
      </c>
      <c r="N93" s="214">
        <f>fcst!N93-bud!N93/total!$P$2*total!$Q$2</f>
        <v>0</v>
      </c>
      <c r="O93" s="214">
        <f>fcst!O93-bud!O93/total!$P$2*total!$Q$2</f>
        <v>0</v>
      </c>
      <c r="P93" s="214">
        <f>fcst!P93-bud!P93/total!$P$2*total!$Q$2</f>
        <v>0</v>
      </c>
      <c r="Q93" s="214">
        <f>fcst!Q93-bud!Q93/total!$P$2*total!$Q$2</f>
        <v>0</v>
      </c>
      <c r="R93" s="214">
        <f>fcst!R93-bud!R93/total!$P$2*total!$Q$2</f>
        <v>0</v>
      </c>
      <c r="S93" s="214">
        <f>fcst!S93-bud!S93/total!$P$2*total!$Q$2</f>
        <v>0</v>
      </c>
      <c r="T93" s="214">
        <f>fcst!T93-bud!T93/total!$P$2*total!$Q$2</f>
        <v>0</v>
      </c>
      <c r="U93" s="9">
        <f t="shared" si="6"/>
        <v>0</v>
      </c>
      <c r="V93" s="9">
        <f t="shared" si="7"/>
        <v>0</v>
      </c>
      <c r="W93" s="9">
        <f t="shared" si="8"/>
        <v>0</v>
      </c>
      <c r="X93" s="214">
        <f>fcst!X93-bud!X93/total!$P$2*total!$R$2</f>
        <v>0</v>
      </c>
      <c r="Y93" s="214">
        <f>fcst!Y93-bud!Y93/total!$P$2*total!$R$2</f>
        <v>0</v>
      </c>
      <c r="Z93" s="214">
        <f>fcst!Z93-bud!Z93/total!$P$2*total!$R$2</f>
        <v>0</v>
      </c>
      <c r="AA93" s="214">
        <f>fcst!AA93-bud!AA93/total!$P$2*total!$R$2</f>
        <v>0</v>
      </c>
      <c r="AB93" s="214">
        <f>fcst!AB93-bud!AB93/total!$P$2*total!$R$2</f>
        <v>0</v>
      </c>
      <c r="AC93" s="214">
        <f>fcst!AC93-bud!AC93/total!$P$2*total!$R$2</f>
        <v>0</v>
      </c>
      <c r="AD93" s="214">
        <f>fcst!AD93-bud!AD93/total!$P$2*total!$R$2</f>
        <v>0</v>
      </c>
      <c r="AE93" s="214">
        <f>fcst!AE93-bud!AE93/total!$P$2*total!$R$2</f>
        <v>0</v>
      </c>
      <c r="AF93" s="214">
        <f>fcst!AF93-bud!AF93/total!$P$2*total!$R$2</f>
        <v>0</v>
      </c>
      <c r="AG93" s="214">
        <f>fcst!AG93-bud!AG93/total!$P$2*total!$R$2</f>
        <v>0</v>
      </c>
      <c r="AH93" s="214">
        <f>fcst!AH93-bud!AH93/total!$P$2*total!$R$2</f>
        <v>0</v>
      </c>
      <c r="AI93" s="214">
        <f>fcst!AI93-bud!AI93/total!$P$2*total!$R$2</f>
        <v>0</v>
      </c>
      <c r="AJ93" s="214">
        <f>fcst!AJ93-bud!AJ93/total!$P$2*total!$R$2</f>
        <v>0</v>
      </c>
      <c r="AK93" s="214">
        <f>fcst!AK93-bud!AK93/total!$P$2*total!$R$2</f>
        <v>0</v>
      </c>
      <c r="AL93" s="214">
        <f>fcst!AL93-bud!AL93/total!$P$2*total!$R$2</f>
        <v>0</v>
      </c>
      <c r="AM93" s="214">
        <f>fcst!AM93-bud!AM93/total!$P$2*total!$R$2</f>
        <v>0</v>
      </c>
      <c r="AN93" s="214">
        <f>fcst!AN93-bud!AN93/total!$P$2*total!$R$2</f>
        <v>0</v>
      </c>
      <c r="AO93" s="214">
        <f>fcst!AO93-bud!AO93/total!$P$2*total!$R$2</f>
        <v>0</v>
      </c>
      <c r="AP93" s="9">
        <f t="shared" si="9"/>
        <v>0</v>
      </c>
      <c r="AQ93" s="9">
        <f t="shared" si="10"/>
        <v>0</v>
      </c>
      <c r="AR93" s="9">
        <f t="shared" si="11"/>
        <v>0</v>
      </c>
    </row>
    <row r="94" spans="1:44">
      <c r="A94">
        <f>fcst!A94</f>
        <v>0</v>
      </c>
      <c r="B94">
        <f>'sales bud'!B93</f>
        <v>0</v>
      </c>
      <c r="C94" s="214">
        <f>fcst!C94-bud!C94/total!$P$2*total!$Q$2</f>
        <v>0</v>
      </c>
      <c r="D94" s="214">
        <f>fcst!D94-bud!D94/total!$P$2*total!$Q$2</f>
        <v>0</v>
      </c>
      <c r="E94" s="214">
        <f>fcst!E95-bud!E94/total!$P$2*total!$Q$2</f>
        <v>0</v>
      </c>
      <c r="F94" s="214">
        <f>fcst!F94-bud!F94/total!$P$2*total!$Q$2</f>
        <v>0</v>
      </c>
      <c r="G94" s="214">
        <f>fcst!G94-bud!G94/total!$P$2*total!$Q$2</f>
        <v>0</v>
      </c>
      <c r="H94" s="214">
        <f>fcst!H94-bud!H94/total!$P$2*total!$Q$2</f>
        <v>0</v>
      </c>
      <c r="I94" s="214">
        <f>fcst!I94-bud!I94/total!$P$2*total!$Q$2</f>
        <v>0</v>
      </c>
      <c r="J94" s="214">
        <f>fcst!J94-bud!J94/total!$P$2*total!$Q$2</f>
        <v>0</v>
      </c>
      <c r="K94" s="214">
        <f>fcst!K94-bud!K94/total!$P$2*total!$Q$2</f>
        <v>0</v>
      </c>
      <c r="L94" s="214">
        <f>fcst!L94-bud!L94/total!$P$2*total!$Q$2</f>
        <v>0</v>
      </c>
      <c r="M94" s="214">
        <f>fcst!M94-bud!M94/total!$P$2*total!$Q$2</f>
        <v>0</v>
      </c>
      <c r="N94" s="214">
        <f>fcst!N94-bud!N94/total!$P$2*total!$Q$2</f>
        <v>0</v>
      </c>
      <c r="O94" s="214">
        <f>fcst!O94-bud!O94/total!$P$2*total!$Q$2</f>
        <v>0</v>
      </c>
      <c r="P94" s="214">
        <f>fcst!P94-bud!P94/total!$P$2*total!$Q$2</f>
        <v>0</v>
      </c>
      <c r="Q94" s="214">
        <f>fcst!Q94-bud!Q94/total!$P$2*total!$Q$2</f>
        <v>0</v>
      </c>
      <c r="R94" s="214">
        <f>fcst!R94-bud!R94/total!$P$2*total!$Q$2</f>
        <v>0</v>
      </c>
      <c r="S94" s="214">
        <f>fcst!S94-bud!S94/total!$P$2*total!$Q$2</f>
        <v>0</v>
      </c>
      <c r="T94" s="214">
        <f>fcst!T94-bud!T94/total!$P$2*total!$Q$2</f>
        <v>0</v>
      </c>
      <c r="U94" s="9">
        <f t="shared" si="6"/>
        <v>0</v>
      </c>
      <c r="V94" s="9">
        <f t="shared" si="7"/>
        <v>0</v>
      </c>
      <c r="W94" s="9">
        <f t="shared" si="8"/>
        <v>0</v>
      </c>
      <c r="X94" s="214">
        <f>fcst!X94-bud!X94/total!$P$2*total!$R$2</f>
        <v>0</v>
      </c>
      <c r="Y94" s="214">
        <f>fcst!Y94-bud!Y94/total!$P$2*total!$R$2</f>
        <v>0</v>
      </c>
      <c r="Z94" s="214">
        <f>fcst!Z94-bud!Z94/total!$P$2*total!$R$2</f>
        <v>0</v>
      </c>
      <c r="AA94" s="214">
        <f>fcst!AA94-bud!AA94/total!$P$2*total!$R$2</f>
        <v>0</v>
      </c>
      <c r="AB94" s="214">
        <f>fcst!AB94-bud!AB94/total!$P$2*total!$R$2</f>
        <v>0</v>
      </c>
      <c r="AC94" s="214">
        <f>fcst!AC94-bud!AC94/total!$P$2*total!$R$2</f>
        <v>0</v>
      </c>
      <c r="AD94" s="214">
        <f>fcst!AD94-bud!AD94/total!$P$2*total!$R$2</f>
        <v>0</v>
      </c>
      <c r="AE94" s="214">
        <f>fcst!AE94-bud!AE94/total!$P$2*total!$R$2</f>
        <v>0</v>
      </c>
      <c r="AF94" s="214">
        <f>fcst!AF94-bud!AF94/total!$P$2*total!$R$2</f>
        <v>0</v>
      </c>
      <c r="AG94" s="214">
        <f>fcst!AG94-bud!AG94/total!$P$2*total!$R$2</f>
        <v>0</v>
      </c>
      <c r="AH94" s="214">
        <f>fcst!AH94-bud!AH94/total!$P$2*total!$R$2</f>
        <v>0</v>
      </c>
      <c r="AI94" s="214">
        <f>fcst!AI94-bud!AI94/total!$P$2*total!$R$2</f>
        <v>0</v>
      </c>
      <c r="AJ94" s="214">
        <f>fcst!AJ94-bud!AJ94/total!$P$2*total!$R$2</f>
        <v>0</v>
      </c>
      <c r="AK94" s="214">
        <f>fcst!AK94-bud!AK94/total!$P$2*total!$R$2</f>
        <v>0</v>
      </c>
      <c r="AL94" s="214">
        <f>fcst!AL94-bud!AL94/total!$P$2*total!$R$2</f>
        <v>0</v>
      </c>
      <c r="AM94" s="214">
        <f>fcst!AM94-bud!AM94/total!$P$2*total!$R$2</f>
        <v>0</v>
      </c>
      <c r="AN94" s="214">
        <f>fcst!AN94-bud!AN94/total!$P$2*total!$R$2</f>
        <v>0</v>
      </c>
      <c r="AO94" s="214">
        <f>fcst!AO94-bud!AO94/total!$P$2*total!$R$2</f>
        <v>0</v>
      </c>
      <c r="AP94" s="9">
        <f t="shared" si="9"/>
        <v>0</v>
      </c>
      <c r="AQ94" s="9">
        <f t="shared" si="10"/>
        <v>0</v>
      </c>
      <c r="AR94" s="9">
        <f t="shared" si="11"/>
        <v>0</v>
      </c>
    </row>
    <row r="95" spans="1:44">
      <c r="A95">
        <f>fcst!A95</f>
        <v>0</v>
      </c>
      <c r="B95">
        <f>'sales bud'!B94</f>
        <v>0</v>
      </c>
      <c r="C95" s="214">
        <f>fcst!C95-bud!C95/total!$P$2*total!$Q$2</f>
        <v>0</v>
      </c>
      <c r="D95" s="214">
        <f>fcst!D95-bud!D95/total!$P$2*total!$Q$2</f>
        <v>0</v>
      </c>
      <c r="E95" s="214">
        <f>fcst!E96-bud!E95/total!$P$2*total!$Q$2</f>
        <v>0</v>
      </c>
      <c r="F95" s="214">
        <f>fcst!F95-bud!F95/total!$P$2*total!$Q$2</f>
        <v>0</v>
      </c>
      <c r="G95" s="214">
        <f>fcst!G95-bud!G95/total!$P$2*total!$Q$2</f>
        <v>0</v>
      </c>
      <c r="H95" s="214">
        <f>fcst!H95-bud!H95/total!$P$2*total!$Q$2</f>
        <v>0</v>
      </c>
      <c r="I95" s="214">
        <f>fcst!I95-bud!I95/total!$P$2*total!$Q$2</f>
        <v>0</v>
      </c>
      <c r="J95" s="214">
        <f>fcst!J95-bud!J95/total!$P$2*total!$Q$2</f>
        <v>0</v>
      </c>
      <c r="K95" s="214">
        <f>fcst!K95-bud!K95/total!$P$2*total!$Q$2</f>
        <v>0</v>
      </c>
      <c r="L95" s="214">
        <f>fcst!L95-bud!L95/total!$P$2*total!$Q$2</f>
        <v>0</v>
      </c>
      <c r="M95" s="214">
        <f>fcst!M95-bud!M95/total!$P$2*total!$Q$2</f>
        <v>0</v>
      </c>
      <c r="N95" s="214">
        <f>fcst!N95-bud!N95/total!$P$2*total!$Q$2</f>
        <v>0</v>
      </c>
      <c r="O95" s="214">
        <f>fcst!O95-bud!O95/total!$P$2*total!$Q$2</f>
        <v>0</v>
      </c>
      <c r="P95" s="214">
        <f>fcst!P95-bud!P95/total!$P$2*total!$Q$2</f>
        <v>0</v>
      </c>
      <c r="Q95" s="214">
        <f>fcst!Q95-bud!Q95/total!$P$2*total!$Q$2</f>
        <v>0</v>
      </c>
      <c r="R95" s="214">
        <f>fcst!R95-bud!R95/total!$P$2*total!$Q$2</f>
        <v>0</v>
      </c>
      <c r="S95" s="214">
        <f>fcst!S95-bud!S95/total!$P$2*total!$Q$2</f>
        <v>0</v>
      </c>
      <c r="T95" s="214">
        <f>fcst!T95-bud!T95/total!$P$2*total!$Q$2</f>
        <v>0</v>
      </c>
      <c r="U95" s="9">
        <f t="shared" si="6"/>
        <v>0</v>
      </c>
      <c r="V95" s="9">
        <f t="shared" si="7"/>
        <v>0</v>
      </c>
      <c r="W95" s="9">
        <f t="shared" si="8"/>
        <v>0</v>
      </c>
      <c r="X95" s="214">
        <f>fcst!X95-bud!X95/total!$P$2*total!$R$2</f>
        <v>0</v>
      </c>
      <c r="Y95" s="214">
        <f>fcst!Y95-bud!Y95/total!$P$2*total!$R$2</f>
        <v>0</v>
      </c>
      <c r="Z95" s="214">
        <f>fcst!Z95-bud!Z95/total!$P$2*total!$R$2</f>
        <v>0</v>
      </c>
      <c r="AA95" s="214">
        <f>fcst!AA95-bud!AA95/total!$P$2*total!$R$2</f>
        <v>0</v>
      </c>
      <c r="AB95" s="214">
        <f>fcst!AB95-bud!AB95/total!$P$2*total!$R$2</f>
        <v>0</v>
      </c>
      <c r="AC95" s="214">
        <f>fcst!AC95-bud!AC95/total!$P$2*total!$R$2</f>
        <v>0</v>
      </c>
      <c r="AD95" s="214">
        <f>fcst!AD95-bud!AD95/total!$P$2*total!$R$2</f>
        <v>0</v>
      </c>
      <c r="AE95" s="214">
        <f>fcst!AE95-bud!AE95/total!$P$2*total!$R$2</f>
        <v>0</v>
      </c>
      <c r="AF95" s="214">
        <f>fcst!AF95-bud!AF95/total!$P$2*total!$R$2</f>
        <v>0</v>
      </c>
      <c r="AG95" s="214">
        <f>fcst!AG95-bud!AG95/total!$P$2*total!$R$2</f>
        <v>0</v>
      </c>
      <c r="AH95" s="214">
        <f>fcst!AH95-bud!AH95/total!$P$2*total!$R$2</f>
        <v>0</v>
      </c>
      <c r="AI95" s="214">
        <f>fcst!AI95-bud!AI95/total!$P$2*total!$R$2</f>
        <v>0</v>
      </c>
      <c r="AJ95" s="214">
        <f>fcst!AJ95-bud!AJ95/total!$P$2*total!$R$2</f>
        <v>0</v>
      </c>
      <c r="AK95" s="214">
        <f>fcst!AK95-bud!AK95/total!$P$2*total!$R$2</f>
        <v>0</v>
      </c>
      <c r="AL95" s="214">
        <f>fcst!AL95-bud!AL95/total!$P$2*total!$R$2</f>
        <v>0</v>
      </c>
      <c r="AM95" s="214">
        <f>fcst!AM95-bud!AM95/total!$P$2*total!$R$2</f>
        <v>0</v>
      </c>
      <c r="AN95" s="214">
        <f>fcst!AN95-bud!AN95/total!$P$2*total!$R$2</f>
        <v>0</v>
      </c>
      <c r="AO95" s="214">
        <f>fcst!AO95-bud!AO95/total!$P$2*total!$R$2</f>
        <v>0</v>
      </c>
      <c r="AP95" s="9">
        <f t="shared" si="9"/>
        <v>0</v>
      </c>
      <c r="AQ95" s="9">
        <f t="shared" si="10"/>
        <v>0</v>
      </c>
      <c r="AR95" s="9">
        <f t="shared" si="11"/>
        <v>0</v>
      </c>
    </row>
    <row r="96" spans="1:44">
      <c r="A96">
        <f>fcst!A96</f>
        <v>0</v>
      </c>
      <c r="B96">
        <f>'sales bud'!B95</f>
        <v>0</v>
      </c>
      <c r="C96" s="214">
        <f>fcst!C96-bud!C96/total!$P$2*total!$Q$2</f>
        <v>0</v>
      </c>
      <c r="D96" s="214">
        <f>fcst!D96-bud!D96/total!$P$2*total!$Q$2</f>
        <v>0</v>
      </c>
      <c r="E96" s="214">
        <f>fcst!E97-bud!E96/total!$P$2*total!$Q$2</f>
        <v>0</v>
      </c>
      <c r="F96" s="214">
        <f>fcst!F96-bud!F96/total!$P$2*total!$Q$2</f>
        <v>0</v>
      </c>
      <c r="G96" s="214">
        <f>fcst!G96-bud!G96/total!$P$2*total!$Q$2</f>
        <v>0</v>
      </c>
      <c r="H96" s="214">
        <f>fcst!H96-bud!H96/total!$P$2*total!$Q$2</f>
        <v>0</v>
      </c>
      <c r="I96" s="214">
        <f>fcst!I96-bud!I96/total!$P$2*total!$Q$2</f>
        <v>0</v>
      </c>
      <c r="J96" s="214">
        <f>fcst!J96-bud!J96/total!$P$2*total!$Q$2</f>
        <v>0</v>
      </c>
      <c r="K96" s="214">
        <f>fcst!K96-bud!K96/total!$P$2*total!$Q$2</f>
        <v>0</v>
      </c>
      <c r="L96" s="214">
        <f>fcst!L96-bud!L96/total!$P$2*total!$Q$2</f>
        <v>0</v>
      </c>
      <c r="M96" s="214">
        <f>fcst!M96-bud!M96/total!$P$2*total!$Q$2</f>
        <v>0</v>
      </c>
      <c r="N96" s="214">
        <f>fcst!N96-bud!N96/total!$P$2*total!$Q$2</f>
        <v>0</v>
      </c>
      <c r="O96" s="214">
        <f>fcst!O96-bud!O96/total!$P$2*total!$Q$2</f>
        <v>0</v>
      </c>
      <c r="P96" s="214">
        <f>fcst!P96-bud!P96/total!$P$2*total!$Q$2</f>
        <v>0</v>
      </c>
      <c r="Q96" s="214">
        <f>fcst!Q96-bud!Q96/total!$P$2*total!$Q$2</f>
        <v>0</v>
      </c>
      <c r="R96" s="214">
        <f>fcst!R96-bud!R96/total!$P$2*total!$Q$2</f>
        <v>0</v>
      </c>
      <c r="S96" s="214">
        <f>fcst!S96-bud!S96/total!$P$2*total!$Q$2</f>
        <v>0</v>
      </c>
      <c r="T96" s="214">
        <f>fcst!T96-bud!T96/total!$P$2*total!$Q$2</f>
        <v>0</v>
      </c>
      <c r="U96" s="9">
        <f t="shared" si="6"/>
        <v>0</v>
      </c>
      <c r="V96" s="9">
        <f t="shared" si="7"/>
        <v>0</v>
      </c>
      <c r="W96" s="9">
        <f t="shared" si="8"/>
        <v>0</v>
      </c>
      <c r="X96" s="214">
        <f>fcst!X96-bud!X96/total!$P$2*total!$R$2</f>
        <v>0</v>
      </c>
      <c r="Y96" s="214">
        <f>fcst!Y96-bud!Y96/total!$P$2*total!$R$2</f>
        <v>0</v>
      </c>
      <c r="Z96" s="214">
        <f>fcst!Z96-bud!Z96/total!$P$2*total!$R$2</f>
        <v>0</v>
      </c>
      <c r="AA96" s="214">
        <f>fcst!AA96-bud!AA96/total!$P$2*total!$R$2</f>
        <v>0</v>
      </c>
      <c r="AB96" s="214">
        <f>fcst!AB96-bud!AB96/total!$P$2*total!$R$2</f>
        <v>0</v>
      </c>
      <c r="AC96" s="214">
        <f>fcst!AC96-bud!AC96/total!$P$2*total!$R$2</f>
        <v>0</v>
      </c>
      <c r="AD96" s="214">
        <f>fcst!AD96-bud!AD96/total!$P$2*total!$R$2</f>
        <v>0</v>
      </c>
      <c r="AE96" s="214">
        <f>fcst!AE96-bud!AE96/total!$P$2*total!$R$2</f>
        <v>0</v>
      </c>
      <c r="AF96" s="214">
        <f>fcst!AF96-bud!AF96/total!$P$2*total!$R$2</f>
        <v>0</v>
      </c>
      <c r="AG96" s="214">
        <f>fcst!AG96-bud!AG96/total!$P$2*total!$R$2</f>
        <v>0</v>
      </c>
      <c r="AH96" s="214">
        <f>fcst!AH96-bud!AH96/total!$P$2*total!$R$2</f>
        <v>0</v>
      </c>
      <c r="AI96" s="214">
        <f>fcst!AI96-bud!AI96/total!$P$2*total!$R$2</f>
        <v>0</v>
      </c>
      <c r="AJ96" s="214">
        <f>fcst!AJ96-bud!AJ96/total!$P$2*total!$R$2</f>
        <v>0</v>
      </c>
      <c r="AK96" s="214">
        <f>fcst!AK96-bud!AK96/total!$P$2*total!$R$2</f>
        <v>0</v>
      </c>
      <c r="AL96" s="214">
        <f>fcst!AL96-bud!AL96/total!$P$2*total!$R$2</f>
        <v>0</v>
      </c>
      <c r="AM96" s="214">
        <f>fcst!AM96-bud!AM96/total!$P$2*total!$R$2</f>
        <v>0</v>
      </c>
      <c r="AN96" s="214">
        <f>fcst!AN96-bud!AN96/total!$P$2*total!$R$2</f>
        <v>0</v>
      </c>
      <c r="AO96" s="214">
        <f>fcst!AO96-bud!AO96/total!$P$2*total!$R$2</f>
        <v>0</v>
      </c>
      <c r="AP96" s="9">
        <f t="shared" si="9"/>
        <v>0</v>
      </c>
      <c r="AQ96" s="9">
        <f t="shared" si="10"/>
        <v>0</v>
      </c>
      <c r="AR96" s="9">
        <f t="shared" si="11"/>
        <v>0</v>
      </c>
    </row>
    <row r="97" spans="1:44">
      <c r="A97">
        <f>fcst!A97</f>
        <v>0</v>
      </c>
      <c r="B97">
        <f>'sales bud'!B96</f>
        <v>0</v>
      </c>
      <c r="C97" s="214">
        <f>fcst!C97-bud!C97/total!$P$2*total!$Q$2</f>
        <v>0</v>
      </c>
      <c r="D97" s="214">
        <f>fcst!D97-bud!D97/total!$P$2*total!$Q$2</f>
        <v>0</v>
      </c>
      <c r="E97" s="214">
        <f>fcst!E98-bud!E97/total!$P$2*total!$Q$2</f>
        <v>0</v>
      </c>
      <c r="F97" s="214">
        <f>fcst!F97-bud!F97/total!$P$2*total!$Q$2</f>
        <v>0</v>
      </c>
      <c r="G97" s="214">
        <f>fcst!G97-bud!G97/total!$P$2*total!$Q$2</f>
        <v>0</v>
      </c>
      <c r="H97" s="214">
        <f>fcst!H97-bud!H97/total!$P$2*total!$Q$2</f>
        <v>0</v>
      </c>
      <c r="I97" s="214">
        <f>fcst!I97-bud!I97/total!$P$2*total!$Q$2</f>
        <v>0</v>
      </c>
      <c r="J97" s="214">
        <f>fcst!J97-bud!J97/total!$P$2*total!$Q$2</f>
        <v>0</v>
      </c>
      <c r="K97" s="214">
        <f>fcst!K97-bud!K97/total!$P$2*total!$Q$2</f>
        <v>0</v>
      </c>
      <c r="L97" s="214">
        <f>fcst!L97-bud!L97/total!$P$2*total!$Q$2</f>
        <v>0</v>
      </c>
      <c r="M97" s="214">
        <f>fcst!M97-bud!M97/total!$P$2*total!$Q$2</f>
        <v>0</v>
      </c>
      <c r="N97" s="214">
        <f>fcst!N97-bud!N97/total!$P$2*total!$Q$2</f>
        <v>0</v>
      </c>
      <c r="O97" s="214">
        <f>fcst!O97-bud!O97/total!$P$2*total!$Q$2</f>
        <v>0</v>
      </c>
      <c r="P97" s="214">
        <f>fcst!P97-bud!P97/total!$P$2*total!$Q$2</f>
        <v>0</v>
      </c>
      <c r="Q97" s="214">
        <f>fcst!Q97-bud!Q97/total!$P$2*total!$Q$2</f>
        <v>0</v>
      </c>
      <c r="R97" s="214">
        <f>fcst!R97-bud!R97/total!$P$2*total!$Q$2</f>
        <v>0</v>
      </c>
      <c r="S97" s="214">
        <f>fcst!S97-bud!S97/total!$P$2*total!$Q$2</f>
        <v>0</v>
      </c>
      <c r="T97" s="214">
        <f>fcst!T97-bud!T97/total!$P$2*total!$Q$2</f>
        <v>0</v>
      </c>
      <c r="U97" s="9">
        <f t="shared" si="6"/>
        <v>0</v>
      </c>
      <c r="V97" s="9">
        <f t="shared" si="7"/>
        <v>0</v>
      </c>
      <c r="W97" s="9">
        <f t="shared" si="8"/>
        <v>0</v>
      </c>
      <c r="X97" s="214">
        <f>fcst!X97-bud!X97/total!$P$2*total!$R$2</f>
        <v>0</v>
      </c>
      <c r="Y97" s="214">
        <f>fcst!Y97-bud!Y97/total!$P$2*total!$R$2</f>
        <v>0</v>
      </c>
      <c r="Z97" s="214">
        <f>fcst!Z97-bud!Z97/total!$P$2*total!$R$2</f>
        <v>0</v>
      </c>
      <c r="AA97" s="214">
        <f>fcst!AA97-bud!AA97/total!$P$2*total!$R$2</f>
        <v>0</v>
      </c>
      <c r="AB97" s="214">
        <f>fcst!AB97-bud!AB97/total!$P$2*total!$R$2</f>
        <v>0</v>
      </c>
      <c r="AC97" s="214">
        <f>fcst!AC97-bud!AC97/total!$P$2*total!$R$2</f>
        <v>0</v>
      </c>
      <c r="AD97" s="214">
        <f>fcst!AD97-bud!AD97/total!$P$2*total!$R$2</f>
        <v>0</v>
      </c>
      <c r="AE97" s="214">
        <f>fcst!AE97-bud!AE97/total!$P$2*total!$R$2</f>
        <v>0</v>
      </c>
      <c r="AF97" s="214">
        <f>fcst!AF97-bud!AF97/total!$P$2*total!$R$2</f>
        <v>0</v>
      </c>
      <c r="AG97" s="214">
        <f>fcst!AG97-bud!AG97/total!$P$2*total!$R$2</f>
        <v>0</v>
      </c>
      <c r="AH97" s="214">
        <f>fcst!AH97-bud!AH97/total!$P$2*total!$R$2</f>
        <v>0</v>
      </c>
      <c r="AI97" s="214">
        <f>fcst!AI97-bud!AI97/total!$P$2*total!$R$2</f>
        <v>0</v>
      </c>
      <c r="AJ97" s="214">
        <f>fcst!AJ97-bud!AJ97/total!$P$2*total!$R$2</f>
        <v>0</v>
      </c>
      <c r="AK97" s="214">
        <f>fcst!AK97-bud!AK97/total!$P$2*total!$R$2</f>
        <v>0</v>
      </c>
      <c r="AL97" s="214">
        <f>fcst!AL97-bud!AL97/total!$P$2*total!$R$2</f>
        <v>0</v>
      </c>
      <c r="AM97" s="214">
        <f>fcst!AM97-bud!AM97/total!$P$2*total!$R$2</f>
        <v>0</v>
      </c>
      <c r="AN97" s="214">
        <f>fcst!AN97-bud!AN97/total!$P$2*total!$R$2</f>
        <v>0</v>
      </c>
      <c r="AO97" s="214">
        <f>fcst!AO97-bud!AO97/total!$P$2*total!$R$2</f>
        <v>0</v>
      </c>
      <c r="AP97" s="9">
        <f t="shared" si="9"/>
        <v>0</v>
      </c>
      <c r="AQ97" s="9">
        <f t="shared" si="10"/>
        <v>0</v>
      </c>
      <c r="AR97" s="9">
        <f t="shared" si="11"/>
        <v>0</v>
      </c>
    </row>
    <row r="98" spans="1:44">
      <c r="A98">
        <f>fcst!A98</f>
        <v>0</v>
      </c>
      <c r="B98">
        <f>'sales bud'!B97</f>
        <v>0</v>
      </c>
      <c r="C98" s="214">
        <f>fcst!C98-bud!C98/total!$P$2*total!$Q$2</f>
        <v>0</v>
      </c>
      <c r="D98" s="214">
        <f>fcst!D98-bud!D98/total!$P$2*total!$Q$2</f>
        <v>0</v>
      </c>
      <c r="E98" s="214">
        <f>fcst!E99-bud!E98/total!$P$2*total!$Q$2</f>
        <v>0</v>
      </c>
      <c r="F98" s="214">
        <f>fcst!F98-bud!F98/total!$P$2*total!$Q$2</f>
        <v>0</v>
      </c>
      <c r="G98" s="214">
        <f>fcst!G98-bud!G98/total!$P$2*total!$Q$2</f>
        <v>0</v>
      </c>
      <c r="H98" s="214">
        <f>fcst!H98-bud!H98/total!$P$2*total!$Q$2</f>
        <v>0</v>
      </c>
      <c r="I98" s="214">
        <f>fcst!I98-bud!I98/total!$P$2*total!$Q$2</f>
        <v>0</v>
      </c>
      <c r="J98" s="214">
        <f>fcst!J98-bud!J98/total!$P$2*total!$Q$2</f>
        <v>0</v>
      </c>
      <c r="K98" s="214">
        <f>fcst!K98-bud!K98/total!$P$2*total!$Q$2</f>
        <v>0</v>
      </c>
      <c r="L98" s="214">
        <f>fcst!L98-bud!L98/total!$P$2*total!$Q$2</f>
        <v>0</v>
      </c>
      <c r="M98" s="214">
        <f>fcst!M98-bud!M98/total!$P$2*total!$Q$2</f>
        <v>0</v>
      </c>
      <c r="N98" s="214">
        <f>fcst!N98-bud!N98/total!$P$2*total!$Q$2</f>
        <v>0</v>
      </c>
      <c r="O98" s="214">
        <f>fcst!O98-bud!O98/total!$P$2*total!$Q$2</f>
        <v>0</v>
      </c>
      <c r="P98" s="214">
        <f>fcst!P98-bud!P98/total!$P$2*total!$Q$2</f>
        <v>0</v>
      </c>
      <c r="Q98" s="214">
        <f>fcst!Q98-bud!Q98/total!$P$2*total!$Q$2</f>
        <v>0</v>
      </c>
      <c r="R98" s="214">
        <f>fcst!R98-bud!R98/total!$P$2*total!$Q$2</f>
        <v>0</v>
      </c>
      <c r="S98" s="214">
        <f>fcst!S98-bud!S98/total!$P$2*total!$Q$2</f>
        <v>0</v>
      </c>
      <c r="T98" s="214">
        <f>fcst!T98-bud!T98/total!$P$2*total!$Q$2</f>
        <v>0</v>
      </c>
      <c r="U98" s="9">
        <f t="shared" si="6"/>
        <v>0</v>
      </c>
      <c r="V98" s="9">
        <f t="shared" si="7"/>
        <v>0</v>
      </c>
      <c r="W98" s="9">
        <f t="shared" si="8"/>
        <v>0</v>
      </c>
      <c r="X98" s="214">
        <f>fcst!X98-bud!X98/total!$P$2*total!$R$2</f>
        <v>0</v>
      </c>
      <c r="Y98" s="214">
        <f>fcst!Y98-bud!Y98/total!$P$2*total!$R$2</f>
        <v>0</v>
      </c>
      <c r="Z98" s="214">
        <f>fcst!Z98-bud!Z98/total!$P$2*total!$R$2</f>
        <v>0</v>
      </c>
      <c r="AA98" s="214">
        <f>fcst!AA98-bud!AA98/total!$P$2*total!$R$2</f>
        <v>0</v>
      </c>
      <c r="AB98" s="214">
        <f>fcst!AB98-bud!AB98/total!$P$2*total!$R$2</f>
        <v>0</v>
      </c>
      <c r="AC98" s="214">
        <f>fcst!AC98-bud!AC98/total!$P$2*total!$R$2</f>
        <v>0</v>
      </c>
      <c r="AD98" s="214">
        <f>fcst!AD98-bud!AD98/total!$P$2*total!$R$2</f>
        <v>0</v>
      </c>
      <c r="AE98" s="214">
        <f>fcst!AE98-bud!AE98/total!$P$2*total!$R$2</f>
        <v>0</v>
      </c>
      <c r="AF98" s="214">
        <f>fcst!AF98-bud!AF98/total!$P$2*total!$R$2</f>
        <v>0</v>
      </c>
      <c r="AG98" s="214">
        <f>fcst!AG98-bud!AG98/total!$P$2*total!$R$2</f>
        <v>0</v>
      </c>
      <c r="AH98" s="214">
        <f>fcst!AH98-bud!AH98/total!$P$2*total!$R$2</f>
        <v>0</v>
      </c>
      <c r="AI98" s="214">
        <f>fcst!AI98-bud!AI98/total!$P$2*total!$R$2</f>
        <v>0</v>
      </c>
      <c r="AJ98" s="214">
        <f>fcst!AJ98-bud!AJ98/total!$P$2*total!$R$2</f>
        <v>0</v>
      </c>
      <c r="AK98" s="214">
        <f>fcst!AK98-bud!AK98/total!$P$2*total!$R$2</f>
        <v>0</v>
      </c>
      <c r="AL98" s="214">
        <f>fcst!AL98-bud!AL98/total!$P$2*total!$R$2</f>
        <v>0</v>
      </c>
      <c r="AM98" s="214">
        <f>fcst!AM98-bud!AM98/total!$P$2*total!$R$2</f>
        <v>0</v>
      </c>
      <c r="AN98" s="214">
        <f>fcst!AN98-bud!AN98/total!$P$2*total!$R$2</f>
        <v>0</v>
      </c>
      <c r="AO98" s="214">
        <f>fcst!AO98-bud!AO98/total!$P$2*total!$R$2</f>
        <v>0</v>
      </c>
      <c r="AP98" s="9">
        <f t="shared" si="9"/>
        <v>0</v>
      </c>
      <c r="AQ98" s="9">
        <f t="shared" si="10"/>
        <v>0</v>
      </c>
      <c r="AR98" s="9">
        <f t="shared" si="11"/>
        <v>0</v>
      </c>
    </row>
    <row r="99" spans="1:44">
      <c r="A99">
        <f>fcst!A99</f>
        <v>0</v>
      </c>
      <c r="B99">
        <f>'sales bud'!B98</f>
        <v>0</v>
      </c>
      <c r="C99" s="214">
        <f>fcst!C99-bud!C99/total!$P$2*total!$Q$2</f>
        <v>0</v>
      </c>
      <c r="D99" s="214">
        <f>fcst!D99-bud!D99/total!$P$2*total!$Q$2</f>
        <v>0</v>
      </c>
      <c r="E99" s="214">
        <f>fcst!E100-bud!E99/total!$P$2*total!$Q$2</f>
        <v>0</v>
      </c>
      <c r="F99" s="214">
        <f>fcst!F99-bud!F99/total!$P$2*total!$Q$2</f>
        <v>0</v>
      </c>
      <c r="G99" s="214">
        <f>fcst!G99-bud!G99/total!$P$2*total!$Q$2</f>
        <v>0</v>
      </c>
      <c r="H99" s="214">
        <f>fcst!H99-bud!H99/total!$P$2*total!$Q$2</f>
        <v>0</v>
      </c>
      <c r="I99" s="214">
        <f>fcst!I99-bud!I99/total!$P$2*total!$Q$2</f>
        <v>0</v>
      </c>
      <c r="J99" s="214">
        <f>fcst!J99-bud!J99/total!$P$2*total!$Q$2</f>
        <v>0</v>
      </c>
      <c r="K99" s="214">
        <f>fcst!K99-bud!K99/total!$P$2*total!$Q$2</f>
        <v>0</v>
      </c>
      <c r="L99" s="214">
        <f>fcst!L99-bud!L99/total!$P$2*total!$Q$2</f>
        <v>0</v>
      </c>
      <c r="M99" s="214">
        <f>fcst!M99-bud!M99/total!$P$2*total!$Q$2</f>
        <v>0</v>
      </c>
      <c r="N99" s="214">
        <f>fcst!N99-bud!N99/total!$P$2*total!$Q$2</f>
        <v>0</v>
      </c>
      <c r="O99" s="214">
        <f>fcst!O99-bud!O99/total!$P$2*total!$Q$2</f>
        <v>0</v>
      </c>
      <c r="P99" s="214">
        <f>fcst!P99-bud!P99/total!$P$2*total!$Q$2</f>
        <v>0</v>
      </c>
      <c r="Q99" s="214">
        <f>fcst!Q99-bud!Q99/total!$P$2*total!$Q$2</f>
        <v>0</v>
      </c>
      <c r="R99" s="214">
        <f>fcst!R99-bud!R99/total!$P$2*total!$Q$2</f>
        <v>0</v>
      </c>
      <c r="S99" s="214">
        <f>fcst!S99-bud!S99/total!$P$2*total!$Q$2</f>
        <v>0</v>
      </c>
      <c r="T99" s="214">
        <f>fcst!T99-bud!T99/total!$P$2*total!$Q$2</f>
        <v>0</v>
      </c>
      <c r="U99" s="9">
        <f t="shared" si="6"/>
        <v>0</v>
      </c>
      <c r="V99" s="9">
        <f t="shared" si="7"/>
        <v>0</v>
      </c>
      <c r="W99" s="9">
        <f t="shared" si="8"/>
        <v>0</v>
      </c>
      <c r="X99" s="214">
        <f>fcst!X99-bud!X99/total!$P$2*total!$R$2</f>
        <v>0</v>
      </c>
      <c r="Y99" s="214">
        <f>fcst!Y99-bud!Y99/total!$P$2*total!$R$2</f>
        <v>0</v>
      </c>
      <c r="Z99" s="214">
        <f>fcst!Z99-bud!Z99/total!$P$2*total!$R$2</f>
        <v>0</v>
      </c>
      <c r="AA99" s="214">
        <f>fcst!AA99-bud!AA99/total!$P$2*total!$R$2</f>
        <v>0</v>
      </c>
      <c r="AB99" s="214">
        <f>fcst!AB99-bud!AB99/total!$P$2*total!$R$2</f>
        <v>0</v>
      </c>
      <c r="AC99" s="214">
        <f>fcst!AC99-bud!AC99/total!$P$2*total!$R$2</f>
        <v>0</v>
      </c>
      <c r="AD99" s="214">
        <f>fcst!AD99-bud!AD99/total!$P$2*total!$R$2</f>
        <v>0</v>
      </c>
      <c r="AE99" s="214">
        <f>fcst!AE99-bud!AE99/total!$P$2*total!$R$2</f>
        <v>0</v>
      </c>
      <c r="AF99" s="214">
        <f>fcst!AF99-bud!AF99/total!$P$2*total!$R$2</f>
        <v>0</v>
      </c>
      <c r="AG99" s="214">
        <f>fcst!AG99-bud!AG99/total!$P$2*total!$R$2</f>
        <v>0</v>
      </c>
      <c r="AH99" s="214">
        <f>fcst!AH99-bud!AH99/total!$P$2*total!$R$2</f>
        <v>0</v>
      </c>
      <c r="AI99" s="214">
        <f>fcst!AI99-bud!AI99/total!$P$2*total!$R$2</f>
        <v>0</v>
      </c>
      <c r="AJ99" s="214">
        <f>fcst!AJ99-bud!AJ99/total!$P$2*total!$R$2</f>
        <v>0</v>
      </c>
      <c r="AK99" s="214">
        <f>fcst!AK99-bud!AK99/total!$P$2*total!$R$2</f>
        <v>0</v>
      </c>
      <c r="AL99" s="214">
        <f>fcst!AL99-bud!AL99/total!$P$2*total!$R$2</f>
        <v>0</v>
      </c>
      <c r="AM99" s="214">
        <f>fcst!AM99-bud!AM99/total!$P$2*total!$R$2</f>
        <v>0</v>
      </c>
      <c r="AN99" s="214">
        <f>fcst!AN99-bud!AN99/total!$P$2*total!$R$2</f>
        <v>0</v>
      </c>
      <c r="AO99" s="214">
        <f>fcst!AO99-bud!AO99/total!$P$2*total!$R$2</f>
        <v>0</v>
      </c>
      <c r="AP99" s="9">
        <f t="shared" si="9"/>
        <v>0</v>
      </c>
      <c r="AQ99" s="9">
        <f t="shared" si="10"/>
        <v>0</v>
      </c>
      <c r="AR99" s="9">
        <f t="shared" si="11"/>
        <v>0</v>
      </c>
    </row>
    <row r="100" spans="1:44">
      <c r="A100">
        <f>fcst!A100</f>
        <v>0</v>
      </c>
      <c r="B100">
        <f>'sales bud'!B99</f>
        <v>0</v>
      </c>
      <c r="C100" s="214">
        <f>fcst!C100-bud!C100/total!$P$2*total!$Q$2</f>
        <v>0</v>
      </c>
      <c r="D100" s="214">
        <f>fcst!D100-bud!D100/total!$P$2*total!$Q$2</f>
        <v>0</v>
      </c>
      <c r="E100" s="214">
        <f>fcst!E101-bud!E100/total!$P$2*total!$Q$2</f>
        <v>0</v>
      </c>
      <c r="F100" s="214">
        <f>fcst!F100-bud!F100/total!$P$2*total!$Q$2</f>
        <v>0</v>
      </c>
      <c r="G100" s="214">
        <f>fcst!G100-bud!G100/total!$P$2*total!$Q$2</f>
        <v>0</v>
      </c>
      <c r="H100" s="214">
        <f>fcst!H100-bud!H100/total!$P$2*total!$Q$2</f>
        <v>0</v>
      </c>
      <c r="I100" s="214">
        <f>fcst!I100-bud!I100/total!$P$2*total!$Q$2</f>
        <v>0</v>
      </c>
      <c r="J100" s="214">
        <f>fcst!J100-bud!J100/total!$P$2*total!$Q$2</f>
        <v>0</v>
      </c>
      <c r="K100" s="214">
        <f>fcst!K100-bud!K100/total!$P$2*total!$Q$2</f>
        <v>0</v>
      </c>
      <c r="L100" s="214">
        <f>fcst!L100-bud!L100/total!$P$2*total!$Q$2</f>
        <v>0</v>
      </c>
      <c r="M100" s="214">
        <f>fcst!M100-bud!M100/total!$P$2*total!$Q$2</f>
        <v>0</v>
      </c>
      <c r="N100" s="214">
        <f>fcst!N100-bud!N100/total!$P$2*total!$Q$2</f>
        <v>0</v>
      </c>
      <c r="O100" s="214">
        <f>fcst!O100-bud!O100/total!$P$2*total!$Q$2</f>
        <v>0</v>
      </c>
      <c r="P100" s="214">
        <f>fcst!P100-bud!P100/total!$P$2*total!$Q$2</f>
        <v>0</v>
      </c>
      <c r="Q100" s="214">
        <f>fcst!Q100-bud!Q100/total!$P$2*total!$Q$2</f>
        <v>0</v>
      </c>
      <c r="R100" s="214">
        <f>fcst!R100-bud!R100/total!$P$2*total!$Q$2</f>
        <v>0</v>
      </c>
      <c r="S100" s="214">
        <f>fcst!S100-bud!S100/total!$P$2*total!$Q$2</f>
        <v>0</v>
      </c>
      <c r="T100" s="214">
        <f>fcst!T100-bud!T100/total!$P$2*total!$Q$2</f>
        <v>0</v>
      </c>
      <c r="U100" s="9">
        <f t="shared" si="6"/>
        <v>0</v>
      </c>
      <c r="V100" s="9">
        <f t="shared" si="7"/>
        <v>0</v>
      </c>
      <c r="W100" s="9">
        <f t="shared" si="8"/>
        <v>0</v>
      </c>
      <c r="X100" s="214">
        <f>fcst!X100-bud!X100/total!$P$2*total!$R$2</f>
        <v>0</v>
      </c>
      <c r="Y100" s="214">
        <f>fcst!Y100-bud!Y100/total!$P$2*total!$R$2</f>
        <v>0</v>
      </c>
      <c r="Z100" s="214">
        <f>fcst!Z100-bud!Z100/total!$P$2*total!$R$2</f>
        <v>0</v>
      </c>
      <c r="AA100" s="214">
        <f>fcst!AA100-bud!AA100/total!$P$2*total!$R$2</f>
        <v>0</v>
      </c>
      <c r="AB100" s="214">
        <f>fcst!AB100-bud!AB100/total!$P$2*total!$R$2</f>
        <v>0</v>
      </c>
      <c r="AC100" s="214">
        <f>fcst!AC100-bud!AC100/total!$P$2*total!$R$2</f>
        <v>0</v>
      </c>
      <c r="AD100" s="214">
        <f>fcst!AD100-bud!AD100/total!$P$2*total!$R$2</f>
        <v>0</v>
      </c>
      <c r="AE100" s="214">
        <f>fcst!AE100-bud!AE100/total!$P$2*total!$R$2</f>
        <v>0</v>
      </c>
      <c r="AF100" s="214">
        <f>fcst!AF100-bud!AF100/total!$P$2*total!$R$2</f>
        <v>0</v>
      </c>
      <c r="AG100" s="214">
        <f>fcst!AG100-bud!AG100/total!$P$2*total!$R$2</f>
        <v>0</v>
      </c>
      <c r="AH100" s="214">
        <f>fcst!AH100-bud!AH100/total!$P$2*total!$R$2</f>
        <v>0</v>
      </c>
      <c r="AI100" s="214">
        <f>fcst!AI100-bud!AI100/total!$P$2*total!$R$2</f>
        <v>0</v>
      </c>
      <c r="AJ100" s="214">
        <f>fcst!AJ100-bud!AJ100/total!$P$2*total!$R$2</f>
        <v>0</v>
      </c>
      <c r="AK100" s="214">
        <f>fcst!AK100-bud!AK100/total!$P$2*total!$R$2</f>
        <v>0</v>
      </c>
      <c r="AL100" s="214">
        <f>fcst!AL100-bud!AL100/total!$P$2*total!$R$2</f>
        <v>0</v>
      </c>
      <c r="AM100" s="214">
        <f>fcst!AM100-bud!AM100/total!$P$2*total!$R$2</f>
        <v>0</v>
      </c>
      <c r="AN100" s="214">
        <f>fcst!AN100-bud!AN100/total!$P$2*total!$R$2</f>
        <v>0</v>
      </c>
      <c r="AO100" s="214">
        <f>fcst!AO100-bud!AO100/total!$P$2*total!$R$2</f>
        <v>0</v>
      </c>
      <c r="AP100" s="9">
        <f t="shared" si="9"/>
        <v>0</v>
      </c>
      <c r="AQ100" s="9">
        <f t="shared" si="10"/>
        <v>0</v>
      </c>
      <c r="AR100" s="9">
        <f t="shared" si="11"/>
        <v>0</v>
      </c>
    </row>
  </sheetData>
  <sheetProtection algorithmName="SHA-512" hashValue="Op+0oA6o4rMp2aD3Jetroo3NNPnx9cZfXGh33pPrLnfbFlGTVvlIJa2Ry7fMceNSnCnYcm6Q1JRZlGce8KvB4w==" saltValue="j1nfcyMQfosAYKwgowCtzw==" spinCount="100000" sheet="1" objects="1" scenarios="1"/>
  <mergeCells count="16">
    <mergeCell ref="L1:N1"/>
    <mergeCell ref="A1:A2"/>
    <mergeCell ref="B1:B2"/>
    <mergeCell ref="C1:E1"/>
    <mergeCell ref="F1:H1"/>
    <mergeCell ref="I1:K1"/>
    <mergeCell ref="AG1:AI1"/>
    <mergeCell ref="AJ1:AL1"/>
    <mergeCell ref="AM1:AO1"/>
    <mergeCell ref="AP1:AR1"/>
    <mergeCell ref="O1:Q1"/>
    <mergeCell ref="R1:T1"/>
    <mergeCell ref="U1:W1"/>
    <mergeCell ref="X1:Z1"/>
    <mergeCell ref="AA1:AC1"/>
    <mergeCell ref="AD1:A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659836D58C9F4CB3AA9F8554B06E58" ma:contentTypeVersion="2" ma:contentTypeDescription="Create a new document." ma:contentTypeScope="" ma:versionID="94acf5129e9df17753014543e5bc8a66">
  <xsd:schema xmlns:xsd="http://www.w3.org/2001/XMLSchema" xmlns:xs="http://www.w3.org/2001/XMLSchema" xmlns:p="http://schemas.microsoft.com/office/2006/metadata/properties" xmlns:ns2="dea670b5-e574-4edf-ab13-269bf895f63e" targetNamespace="http://schemas.microsoft.com/office/2006/metadata/properties" ma:root="true" ma:fieldsID="8e3dec30e800c74c873196d844607263" ns2:_="">
    <xsd:import namespace="dea670b5-e574-4edf-ab13-269bf895f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670b5-e574-4edf-ab13-269bf895f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953E90-AABF-4A7C-8F39-41F8B7FED1E2}"/>
</file>

<file path=customXml/itemProps2.xml><?xml version="1.0" encoding="utf-8"?>
<ds:datastoreItem xmlns:ds="http://schemas.openxmlformats.org/officeDocument/2006/customXml" ds:itemID="{CB7178F9-A986-47C4-97EA-1BF23A3503A0}"/>
</file>

<file path=customXml/itemProps3.xml><?xml version="1.0" encoding="utf-8"?>
<ds:datastoreItem xmlns:ds="http://schemas.openxmlformats.org/officeDocument/2006/customXml" ds:itemID="{E3C21FCA-C71A-46B7-A13B-A9D446C3C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Евгений Козловский</dc:creator>
  <cp:keywords/>
  <dc:description/>
  <cp:lastModifiedBy>Dina Nasibulina</cp:lastModifiedBy>
  <cp:revision/>
  <dcterms:created xsi:type="dcterms:W3CDTF">2021-03-03T10:07:53Z</dcterms:created>
  <dcterms:modified xsi:type="dcterms:W3CDTF">2021-09-30T13:28:34Z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0x0101003A659836D58C9F4CB3AA9F8554B06E58</vt:lpwstr>
  </property>
</Properties>
</file>